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xr:revisionPtr revIDLastSave="0" documentId="13_ncr:1_{FBD002B0-133B-47A9-8BFD-E430236C1B73}" xr6:coauthVersionLast="47" xr6:coauthVersionMax="47" xr10:uidLastSave="{00000000-0000-0000-0000-000000000000}"/>
  <bookViews>
    <workbookView xWindow="-120" yWindow="-120" windowWidth="29040" windowHeight="15720" tabRatio="500" firstSheet="1" activeTab="1" xr2:uid="{00000000-000D-0000-FFFF-FFFF00000000}"/>
  </bookViews>
  <sheets>
    <sheet name="Indicadores_Correção " sheetId="15" state="hidden" r:id="rId1"/>
    <sheet name="Indicadores_Metas" sheetId="5" r:id="rId2"/>
    <sheet name="Meta_Demandas" sheetId="3" r:id="rId3"/>
    <sheet name="Obras" sheetId="10" r:id="rId4"/>
    <sheet name="Lista_suspensa" sheetId="14" state="hidden" r:id="rId5"/>
    <sheet name="Listas_suspensas" sheetId="9" state="hidden" r:id="rId6"/>
  </sheets>
  <externalReferences>
    <externalReference r:id="rId7"/>
  </externalReferences>
  <definedNames>
    <definedName name="_xlnm._FilterDatabase" localSheetId="1" hidden="1">Indicadores_Metas!$A$1:$AA$15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5" l="1"/>
  <c r="D8" i="5"/>
  <c r="D7" i="5"/>
  <c r="G9" i="5"/>
  <c r="G7" i="5"/>
  <c r="F9" i="5"/>
  <c r="F7" i="5"/>
  <c r="C9" i="5"/>
  <c r="C7" i="5"/>
  <c r="H8" i="5"/>
  <c r="H7" i="15" l="1"/>
  <c r="I7" i="15" s="1"/>
  <c r="J7" i="15" s="1"/>
  <c r="K7" i="15" s="1"/>
  <c r="L7" i="15" s="1"/>
  <c r="M7" i="15" s="1"/>
  <c r="H6" i="15"/>
  <c r="I6" i="15" s="1"/>
  <c r="J6" i="15" s="1"/>
  <c r="K6" i="15" s="1"/>
  <c r="L6" i="15" s="1"/>
  <c r="M6" i="15" s="1"/>
  <c r="H5" i="15"/>
  <c r="I5" i="15" s="1"/>
  <c r="J5" i="15" s="1"/>
  <c r="K5" i="15" s="1"/>
  <c r="L5" i="15" s="1"/>
  <c r="M5" i="15" s="1"/>
  <c r="S13" i="10" l="1"/>
  <c r="S12" i="10"/>
  <c r="S17" i="10" l="1"/>
  <c r="S16" i="10"/>
  <c r="S9" i="10"/>
  <c r="S8" i="10"/>
  <c r="S15" i="10" l="1"/>
  <c r="S14" i="10"/>
  <c r="S11" i="10"/>
  <c r="S10" i="10"/>
  <c r="S7" i="10"/>
  <c r="S6" i="10"/>
  <c r="S5" i="10"/>
  <c r="S4" i="10"/>
  <c r="S3" i="10"/>
  <c r="S2" i="10"/>
  <c r="O2" i="5" l="1"/>
  <c r="M3" i="3"/>
  <c r="N3" i="3" s="1"/>
  <c r="O3" i="3" s="1"/>
  <c r="P3" i="3" s="1"/>
  <c r="Q3" i="3" s="1"/>
  <c r="F2" i="3"/>
  <c r="M2" i="3" s="1"/>
  <c r="P4" i="5"/>
  <c r="Q4" i="5" s="1"/>
  <c r="R4" i="5" s="1"/>
  <c r="S4" i="5" s="1"/>
  <c r="H3" i="5"/>
  <c r="H7" i="5"/>
  <c r="O8" i="5"/>
  <c r="P8" i="5" s="1"/>
  <c r="Q8" i="5" s="1"/>
  <c r="R8" i="5" s="1"/>
  <c r="S8" i="5" s="1"/>
  <c r="H9" i="5"/>
  <c r="H12" i="5"/>
  <c r="G14" i="5"/>
  <c r="H14" i="5" s="1"/>
  <c r="O9" i="5" l="1"/>
  <c r="P9" i="5" s="1"/>
  <c r="Q9" i="5" s="1"/>
  <c r="R9" i="5" s="1"/>
  <c r="S9" i="5" s="1"/>
  <c r="O3" i="5"/>
  <c r="P3" i="5" s="1"/>
  <c r="Q3" i="5" s="1"/>
  <c r="R3" i="5" s="1"/>
  <c r="S3" i="5" s="1"/>
  <c r="O14" i="5"/>
  <c r="P14" i="5" s="1"/>
  <c r="Q14" i="5" s="1"/>
  <c r="R14" i="5" s="1"/>
  <c r="S14" i="5" s="1"/>
  <c r="O7" i="5"/>
  <c r="P7" i="5" s="1"/>
  <c r="Q7" i="5" s="1"/>
  <c r="R7" i="5" s="1"/>
  <c r="S7" i="5" s="1"/>
  <c r="O12" i="5"/>
  <c r="P12" i="5" s="1"/>
  <c r="Q12" i="5" s="1"/>
  <c r="R12" i="5" s="1"/>
  <c r="S12" i="5" s="1"/>
  <c r="N2" i="3"/>
  <c r="O2" i="3" s="1"/>
  <c r="P2" i="3" s="1"/>
  <c r="Q2" i="3" s="1"/>
  <c r="R3" i="3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U2" i="9"/>
  <c r="R2" i="3" l="1"/>
</calcChain>
</file>

<file path=xl/sharedStrings.xml><?xml version="1.0" encoding="utf-8"?>
<sst xmlns="http://schemas.openxmlformats.org/spreadsheetml/2006/main" count="555" uniqueCount="245">
  <si>
    <t>ID</t>
  </si>
  <si>
    <t>Diretriz estratégica</t>
  </si>
  <si>
    <r>
      <t xml:space="preserve">Indicador
</t>
    </r>
    <r>
      <rPr>
        <b/>
        <sz val="10"/>
        <color rgb="FFFF0000"/>
        <rFont val="Arial"/>
        <family val="2"/>
      </rPr>
      <t>(Conferir e validar)</t>
    </r>
  </si>
  <si>
    <t>Fórmula de cálculo</t>
  </si>
  <si>
    <r>
      <t xml:space="preserve">Descrição da meta
</t>
    </r>
    <r>
      <rPr>
        <b/>
        <sz val="10"/>
        <color rgb="FFFF0000"/>
        <rFont val="Arial"/>
        <family val="2"/>
      </rPr>
      <t>(Conferir e validar)</t>
    </r>
  </si>
  <si>
    <t>Unidade de medida</t>
  </si>
  <si>
    <t>Valor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</si>
  <si>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</si>
  <si>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</si>
  <si>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</si>
  <si>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</si>
  <si>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</si>
  <si>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</si>
  <si>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t>Parâmetro</t>
  </si>
  <si>
    <t>Vinculação com a Lei Orçamentária Anual (LOA)</t>
  </si>
  <si>
    <t>Fonte de recursos orçamentários</t>
  </si>
  <si>
    <t>Autoavaliação</t>
  </si>
  <si>
    <t>Vinculação com ODS - Objetivos do Desenvolvimento Sustentável</t>
  </si>
  <si>
    <t>Outros planos</t>
  </si>
  <si>
    <t>Tipo
(Obrigatório/Opcional)</t>
  </si>
  <si>
    <t>Unidade responsável</t>
  </si>
  <si>
    <t>P06</t>
  </si>
  <si>
    <t>Diretriz 12 - Ampliar, adequar e gerir o uso e a ocupação sustentável do espaço físico, em consonância com os Planos Diretores, otimizando as edificações e a infraestrutura existentes.</t>
  </si>
  <si>
    <t xml:space="preserve">Índice de gastos per capita com vigilância </t>
  </si>
  <si>
    <t>Gasto total com vigilância / ( Docentes + Técnicos Administrativos + Terceirizados + Discentes )</t>
  </si>
  <si>
    <t>Adequar o Índice de gastos per capita 
com vigilância</t>
  </si>
  <si>
    <t>Gastos/per capita</t>
  </si>
  <si>
    <t>O valor deve ser adequado às demandas</t>
  </si>
  <si>
    <t>20RK - Funcionamento de Instituições Federais de Ensino Superior</t>
  </si>
  <si>
    <t>Orçamentário</t>
  </si>
  <si>
    <t>Média. Os recursos de infraestrutura, materiais, humanos e orçamentários atuais são parcialmente suficientes para a execução da meta</t>
  </si>
  <si>
    <t>Objetivo 16</t>
  </si>
  <si>
    <t>Obrigatório - eixo</t>
  </si>
  <si>
    <t>PREFE</t>
  </si>
  <si>
    <t>P07</t>
  </si>
  <si>
    <r>
      <t xml:space="preserve">Índice de gastos </t>
    </r>
    <r>
      <rPr>
        <i/>
        <sz val="10"/>
        <color rgb="FF000000"/>
        <rFont val="Arial"/>
        <family val="2"/>
      </rPr>
      <t xml:space="preserve">per capita
 </t>
    </r>
    <r>
      <rPr>
        <sz val="10"/>
        <color rgb="FF000000"/>
        <rFont val="Arial"/>
        <family val="2"/>
      </rPr>
      <t xml:space="preserve">com transporte </t>
    </r>
  </si>
  <si>
    <t>Gasto total com transporte / ( Docentes + Técnicos Administrativos + Terceirizados + Discentes )</t>
  </si>
  <si>
    <t xml:space="preserve">Adequar o Índice de gastos per capita
 com transporte </t>
  </si>
  <si>
    <t>P08</t>
  </si>
  <si>
    <t xml:space="preserve">Índice de gastos per capita com limpeza  </t>
  </si>
  <si>
    <t>Gasto total com limpeza / ( Docentes + Técnicos Administrativos + Terceirizados + Discentes )</t>
  </si>
  <si>
    <t>Adequar o Índice de gastos per capita 
com limpeza</t>
  </si>
  <si>
    <t>Indicador</t>
  </si>
  <si>
    <t>Descrição da meta</t>
  </si>
  <si>
    <t>Realizado - 2022</t>
  </si>
  <si>
    <t>Período de apuração dos dados</t>
  </si>
  <si>
    <t>P01</t>
  </si>
  <si>
    <t>Ampliação da infraestrutura física*</t>
  </si>
  <si>
    <t>Área Construida 
(somente conclusão da obra)</t>
  </si>
  <si>
    <t>Adequar o Índice de ampliação da infraestrutura física</t>
  </si>
  <si>
    <t>m²</t>
  </si>
  <si>
    <t>-</t>
  </si>
  <si>
    <t>Novembro/2021 - Outubro/2022</t>
  </si>
  <si>
    <t>Recursos orçamentários</t>
  </si>
  <si>
    <t xml:space="preserve">8282 - Restruturação e Modernização das Instituições Federais de Ensino Superior </t>
  </si>
  <si>
    <t>Extraorçamentário</t>
  </si>
  <si>
    <t>Objetivos 4 e 3</t>
  </si>
  <si>
    <t>Outro(s)</t>
  </si>
  <si>
    <t>P02</t>
  </si>
  <si>
    <t>Índice de manutenção e reforma
 da infraestrutura física
(contratos + almoxarifado obras)</t>
  </si>
  <si>
    <t>[(Valor aplicado em custeio em manutenção e reforma) / Quantidade de m² existentes)] x 100</t>
  </si>
  <si>
    <t>Adequar o Índice de manutenção e reforma
 da infraestrutura física
(contratos + almoxarifado obras)</t>
  </si>
  <si>
    <t>R$/m²</t>
  </si>
  <si>
    <t>Não</t>
  </si>
  <si>
    <t>P03</t>
  </si>
  <si>
    <t xml:space="preserve">Área de edificações acessiveis </t>
  </si>
  <si>
    <t>Áreas acessíveis 
(Edificações concluídas que atendam os critérios estabelecidos pela Lei nº 10.098, 19/12/2000, em consonância com o Decreto nº 5.296, 02/12/2004 e Lei nº 13.146, 06/07/2015.)</t>
  </si>
  <si>
    <t xml:space="preserve">Elevar a Taxa de edificações acessiveis </t>
  </si>
  <si>
    <t>Outros</t>
  </si>
  <si>
    <t>Quanto maior, melhor</t>
  </si>
  <si>
    <t>P04</t>
  </si>
  <si>
    <t xml:space="preserve">Índice de coleta seletiva solidária  </t>
  </si>
  <si>
    <t>[(Total de campi onde há Coleta Seletiva Solidária / Total de campi da UFU)] x 100</t>
  </si>
  <si>
    <t xml:space="preserve">Elevar o Índice de coleta seletiva solidária  </t>
  </si>
  <si>
    <t>Percentual (%)</t>
  </si>
  <si>
    <t>Objetivos 6,11,12,14</t>
  </si>
  <si>
    <t>Plano de Logística sustentável, Política Ambiental da UFU</t>
  </si>
  <si>
    <t>P05</t>
  </si>
  <si>
    <t>Taxa de cobertura de Gerenciamento de Resíduos Sólidos (GRS)</t>
  </si>
  <si>
    <t>[(Número de campi e unidades onde há GRS)/ Número total de campi e unidades] x 100</t>
  </si>
  <si>
    <t>Manter a Taxa de cobertura de Gerenciamento de Resíduos Sólidos (GRS)</t>
  </si>
  <si>
    <t>Alta. Os recursos de infraestrutura, materiais, humanos e orçamentários atuais são suficientes para a execução integral da meta</t>
  </si>
  <si>
    <t>Adequar o Índice de gastos  per capita com vigilância</t>
  </si>
  <si>
    <t xml:space="preserve">Adequar o Índice de gastos per caita com limpeza </t>
  </si>
  <si>
    <t>P09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</si>
  <si>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água (m³)</t>
    </r>
  </si>
  <si>
    <t>Quantidade de m³ consumidos / ( Docentes + Técnicos Administrativos + Terceirizados + Discentes )</t>
  </si>
  <si>
    <t>Gastos/m²</t>
  </si>
  <si>
    <t>Identificar e dirimir pontos de cotaminação de reservatórios</t>
  </si>
  <si>
    <t>Quanto menor, melhor</t>
  </si>
  <si>
    <t>Objetivos 6 e 14</t>
  </si>
  <si>
    <t>P10</t>
  </si>
  <si>
    <r>
      <t xml:space="preserve">Índice de gasto </t>
    </r>
    <r>
      <rPr>
        <i/>
        <sz val="10"/>
        <color rgb="FF000000"/>
        <rFont val="Arial"/>
        <family val="2"/>
      </rPr>
      <t>per capita</t>
    </r>
    <r>
      <rPr>
        <sz val="10"/>
        <color rgb="FF000000"/>
        <rFont val="Arial"/>
        <family val="2"/>
      </rPr>
      <t xml:space="preserve"> com consumo de Energia Elétrica (kWh)</t>
    </r>
  </si>
  <si>
    <t>Quantidade de Kwh consumidos / ( Docentes + Técnicos Administrativos + Terceirizados + Discentes )</t>
  </si>
  <si>
    <t>Manter o Índice de gasto per capita com consumo de Energia Elétrica (Kwh)</t>
  </si>
  <si>
    <t>Objetivos 6 e 13</t>
  </si>
  <si>
    <t>P11</t>
  </si>
  <si>
    <r>
      <t xml:space="preserve">Índice de gasto </t>
    </r>
    <r>
      <rPr>
        <i/>
        <sz val="10"/>
        <color theme="1"/>
        <rFont val="Arial"/>
        <family val="2"/>
      </rPr>
      <t>per capita</t>
    </r>
    <r>
      <rPr>
        <sz val="10"/>
        <color theme="1"/>
        <rFont val="Arial"/>
        <family val="2"/>
      </rPr>
      <t xml:space="preserve"> com consumo de papel (folhas)</t>
    </r>
  </si>
  <si>
    <t>Quantidade consumida de papel (em resmas) / ( Docentes + Técnicos Administrativos + Terceirizados + Discentes )</t>
  </si>
  <si>
    <t>Diminuir o Índice de gasto per capita com consumo de papel (resmas)</t>
  </si>
  <si>
    <t>Objetivo 12</t>
  </si>
  <si>
    <t>P12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</si>
  <si>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consumo de copos descartáveis</t>
    </r>
  </si>
  <si>
    <t>Quantidade de copos descartáveis / ( Docentes + Técnicos Administrativos + Terceirizados )</t>
  </si>
  <si>
    <t>Diminuir o Índice de gasto per capita com  consumo de copos descartáveis</t>
  </si>
  <si>
    <t>Durante a pandemia houve uma redução significativa no uso de descartáveis, acreditamos que com o inicio das atividades os estoques de descartáveis nas unidades foram repostos</t>
  </si>
  <si>
    <t>P13</t>
  </si>
  <si>
    <r>
      <t xml:space="preserve">Índice de gasto </t>
    </r>
    <r>
      <rPr>
        <i/>
        <sz val="10"/>
        <color rgb="FF000000"/>
        <rFont val="Arial"/>
        <family val="2"/>
      </rPr>
      <t xml:space="preserve">per capita </t>
    </r>
    <r>
      <rPr>
        <sz val="10"/>
        <color rgb="FF000000"/>
        <rFont val="Arial"/>
        <family val="2"/>
      </rPr>
      <t>com  descarte ambientalmente adequados de resíduos</t>
    </r>
  </si>
  <si>
    <t>Gasto com descarte ambientalmente 
adequado  de resíduos / ( Docentes + Técnicos
 Administrativos + Terceirizados + Discentes )</t>
  </si>
  <si>
    <t>Elevar o Índice de gasto per capita com  descarte ambientalmente adequados de resíduos</t>
  </si>
  <si>
    <t>* Valor de referência de 2019 não disponível</t>
  </si>
  <si>
    <t>Categoria</t>
  </si>
  <si>
    <t>Quantidade prevista (2022-2027)</t>
  </si>
  <si>
    <t>Grau de prioridade</t>
  </si>
  <si>
    <t>P14</t>
  </si>
  <si>
    <t>Manutenção e pequenas reformas</t>
  </si>
  <si>
    <t xml:space="preserve">Realizar manutenção e pequenas reformas dos espaços físicos </t>
  </si>
  <si>
    <t>Orçamento</t>
  </si>
  <si>
    <t>Janeiro/2022 - Dezembro/2022</t>
  </si>
  <si>
    <t>5013-20RK : Funcionamento de Instituições Federais de Ensino Superior</t>
  </si>
  <si>
    <t>Objetivos 3, 4 e 8</t>
  </si>
  <si>
    <t>P15</t>
  </si>
  <si>
    <t>Reformas e adequações de médio e grande porte</t>
  </si>
  <si>
    <t>Realizar reformas e adequações dos espaços físicos mediante licitação pública</t>
  </si>
  <si>
    <t>Campus</t>
  </si>
  <si>
    <t>Identificação da obra</t>
  </si>
  <si>
    <t>Total (soma dos anos)</t>
  </si>
  <si>
    <t>P16</t>
  </si>
  <si>
    <t>Patos de Minas</t>
  </si>
  <si>
    <t>Conclusão do Bloco 1APM</t>
  </si>
  <si>
    <t>% execução do projeto</t>
  </si>
  <si>
    <t>P17</t>
  </si>
  <si>
    <t>Ituiutaba</t>
  </si>
  <si>
    <t>Conclusão do Bloco 1JCP</t>
  </si>
  <si>
    <t>P18</t>
  </si>
  <si>
    <t>Uberlândia</t>
  </si>
  <si>
    <t>Telefonia Umuarama</t>
  </si>
  <si>
    <t>P19</t>
  </si>
  <si>
    <t>Conclusão do Bloco 1ACG</t>
  </si>
  <si>
    <t>P20</t>
  </si>
  <si>
    <t>Anexo Bloco 1BMC</t>
  </si>
  <si>
    <t>P21</t>
  </si>
  <si>
    <t>Construção Bloco FAMED</t>
  </si>
  <si>
    <t>P22</t>
  </si>
  <si>
    <t>Construção Bloco 1BPM</t>
  </si>
  <si>
    <t>P23</t>
  </si>
  <si>
    <t>Construção Bloco 1ECG</t>
  </si>
  <si>
    <t>Recursos humanos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</si>
  <si>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</si>
  <si>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</si>
  <si>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</si>
  <si>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</si>
  <si>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</si>
  <si>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Efeitos da pandemia de Covid-19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</si>
  <si>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</si>
  <si>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</si>
  <si>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</si>
  <si>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</si>
  <si>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Construção</t>
  </si>
  <si>
    <t xml:space="preserve">Adequar o </t>
  </si>
  <si>
    <t>Índice de ampliação da infraestrutura física</t>
  </si>
  <si>
    <t>Reforma</t>
  </si>
  <si>
    <t>Manutenção</t>
  </si>
  <si>
    <t>Baixa. Não há disponibilidade de recursos para a execução da meta</t>
  </si>
  <si>
    <t xml:space="preserve">Elevar a </t>
  </si>
  <si>
    <t xml:space="preserve">Taxa de edificações acessiveis </t>
  </si>
  <si>
    <t>Manter a</t>
  </si>
  <si>
    <t>Objetivo 1</t>
  </si>
  <si>
    <t>ENDES - Estratégia Nacional de Desenvolvimento Econômico e Social</t>
  </si>
  <si>
    <t xml:space="preserve">Elevar o </t>
  </si>
  <si>
    <r>
      <rPr>
        <sz val="11"/>
        <color rgb="FF000000"/>
        <rFont val="Calibri"/>
        <family val="2"/>
        <charset val="1"/>
      </rPr>
      <t>Índice de coleta seletiva solidária</t>
    </r>
    <r>
      <rPr>
        <sz val="9"/>
        <color rgb="FF000000"/>
        <rFont val="Calibri"/>
        <family val="2"/>
        <charset val="1"/>
      </rPr>
      <t xml:space="preserve"> </t>
    </r>
    <r>
      <rPr>
        <sz val="11"/>
        <color rgb="FF000000"/>
        <rFont val="Calibri"/>
        <family val="2"/>
        <charset val="1"/>
      </rPr>
      <t xml:space="preserve"> </t>
    </r>
  </si>
  <si>
    <t>Objetivo 2</t>
  </si>
  <si>
    <t>PDTIC - Plano Diretor de Tecnologia da Informação e Comunicação</t>
  </si>
  <si>
    <t xml:space="preserve">Manter o </t>
  </si>
  <si>
    <t>Objetivo 3</t>
  </si>
  <si>
    <t>PNE - Plano Nacional de Educação</t>
  </si>
  <si>
    <t>Objetivo 4</t>
  </si>
  <si>
    <t>Plano de Logística Sustentável</t>
  </si>
  <si>
    <t xml:space="preserve">Manter a </t>
  </si>
  <si>
    <t>Objetivo 5</t>
  </si>
  <si>
    <t>Índice de gastos  per capita com vigilância</t>
  </si>
  <si>
    <t>Objetivo 6</t>
  </si>
  <si>
    <r>
      <rPr>
        <sz val="11"/>
        <color rgb="FF000000"/>
        <rFont val="Calibri"/>
        <family val="2"/>
        <charset val="1"/>
      </rPr>
      <t xml:space="preserve">Índice de gastos </t>
    </r>
    <r>
      <rPr>
        <i/>
        <sz val="11"/>
        <color rgb="FF000000"/>
        <rFont val="Calibri"/>
        <family val="2"/>
        <charset val="1"/>
      </rPr>
      <t xml:space="preserve">per capita
 </t>
    </r>
    <r>
      <rPr>
        <sz val="11"/>
        <color rgb="FF000000"/>
        <rFont val="Calibri"/>
        <family val="2"/>
        <charset val="1"/>
      </rPr>
      <t xml:space="preserve">com transporte </t>
    </r>
  </si>
  <si>
    <t>Objetivo 7</t>
  </si>
  <si>
    <t xml:space="preserve">Índice de gastos per capita com limpeza </t>
  </si>
  <si>
    <t>Objetivo 8</t>
  </si>
  <si>
    <t xml:space="preserve">Diminuir o 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</si>
  <si>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água (m³)</t>
    </r>
  </si>
  <si>
    <t>Objetivo 9</t>
  </si>
  <si>
    <t>Objetivo 10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</si>
  <si>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Energia Elétrica (Kwh)</t>
    </r>
  </si>
  <si>
    <t>Objetivo 11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</si>
  <si>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>per capita</t>
    </r>
    <r>
      <rPr>
        <sz val="11"/>
        <color rgb="FF000000"/>
        <rFont val="Calibri"/>
        <family val="2"/>
        <charset val="1"/>
      </rPr>
      <t xml:space="preserve"> com consumo de papel (resmas)</t>
    </r>
  </si>
  <si>
    <t>Objetivo 13</t>
  </si>
  <si>
    <t>Objetivo 14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</si>
  <si>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consumo de copos descartáveis</t>
    </r>
  </si>
  <si>
    <t>Objetivo 15</t>
  </si>
  <si>
    <r>
      <rPr>
        <sz val="11"/>
        <color rgb="FF000000"/>
        <rFont val="Calibri"/>
        <family val="2"/>
        <charset val="1"/>
      </rPr>
      <t xml:space="preserve">Índice de gasto </t>
    </r>
    <r>
      <rPr>
        <i/>
        <sz val="11"/>
        <color rgb="FF000000"/>
        <rFont val="Calibri"/>
        <family val="2"/>
        <charset val="1"/>
      </rPr>
      <t xml:space="preserve">per capita </t>
    </r>
    <r>
      <rPr>
        <sz val="11"/>
        <color rgb="FF000000"/>
        <rFont val="Calibri"/>
        <family val="2"/>
        <charset val="1"/>
      </rPr>
      <t>com  descarte ambientalmente adequados de resíduos</t>
    </r>
  </si>
  <si>
    <t>Objetivo 17</t>
  </si>
  <si>
    <t>Regulamentar nos conselhos normas acadêmicas no âmbito da prefeitura universitária por meio de resolução (conforme art.º 322 do Regimento Geral)</t>
  </si>
  <si>
    <t>LOA</t>
  </si>
  <si>
    <t>Regulamentar nos conselhos normas administrativas no âmbito da prefeitura universitária por meio de resolução (conforme art.º 322 do Regimento Geral)</t>
  </si>
  <si>
    <t>0032-2004 : Assistência Médica e Odontológica aos Servidores Civis, Empregados, Militares e seus Dependentes</t>
  </si>
  <si>
    <t>Regulamentar diretrizes, políticas, planos, programas, ações, projetos ou procedimentos no âmbito da prefeitura universitária por meio de portaria (conforme art.º 323 do Regimento Geral)</t>
  </si>
  <si>
    <t>0032-20TP : Ativos Civis da União</t>
  </si>
  <si>
    <t>0032-212B : Benefícios Obrigatórios aos Servidores Civis, Empregados, Militares e seus Dependentes</t>
  </si>
  <si>
    <t>Recurso orçamentário</t>
  </si>
  <si>
    <t>0032-4572 : Capacitação de Servidores Públicos Federais em Processo de Qualificação e Requalificação</t>
  </si>
  <si>
    <t>0032-0181 : Aposentadorias e Pensões Civis da União</t>
  </si>
  <si>
    <t>0032-09HB : Contribuição da União, de suas Autarquias e Fundações para o Custeio do Regime de Previdência dos Servidores Públicos Federais</t>
  </si>
  <si>
    <t>Não se aplica</t>
  </si>
  <si>
    <t>0901-0005 : Sentenças Judiciais Transitadas em Julgado (Precatórios)</t>
  </si>
  <si>
    <t>0909-00S6 : Benefício Especial e Demais Complementações de
Aposentadorias</t>
  </si>
  <si>
    <t>0910-00OQ : Contribuições a Organismos Internacionais sem Exigência
de Programação Específica</t>
  </si>
  <si>
    <t>0910-00PW : Contribuições a Entidades Nacionais sem Exigência de Programação Específica - Nacional</t>
  </si>
  <si>
    <t>5011-20RI : Funcionamento das Instituições Federais de Educação
Básica</t>
  </si>
  <si>
    <t>5012-20RL : Funcionamento das Instituições Federais de Educação Básica - No Estado de Minas Gerais
Estudante matriculado (unidade): 968</t>
  </si>
  <si>
    <t>5012-2994 : Assistência aos Estudantes das Instituições Federais de Educação Profissional e Tecnológica</t>
  </si>
  <si>
    <t>5013-20GK : Fomento às Ações de Graduação, Pós-Graduação, Ensino,
Pesquisa e Extensão</t>
  </si>
  <si>
    <t>5013-4002 : Assistência ao Estudante de Ensino Superior</t>
  </si>
  <si>
    <t>5013-8282 : Reestruturação e Modernização das Instituições Federais de Ensino Superior</t>
  </si>
  <si>
    <t>Quando o monitoramento da qualidade da água identifica ponto de contaminação, se faz necessário a limpeza do rezervatório, sendo necessário seu esvaziamento, aumentando o consumo de água</t>
  </si>
  <si>
    <t>Monitorar para verificar se a hipótese apresentada se confirma</t>
  </si>
  <si>
    <t xml:space="preserve">Principal justificativa para metas NÃO ALCANÇADAS
</t>
  </si>
  <si>
    <t xml:space="preserve">Breve descrição da justificativa
</t>
  </si>
  <si>
    <r>
      <t xml:space="preserve">Ações corretivas
</t>
    </r>
    <r>
      <rPr>
        <sz val="10"/>
        <color rgb="FF000000"/>
        <rFont val="Arial"/>
        <family val="2"/>
      </rPr>
      <t/>
    </r>
  </si>
  <si>
    <r>
      <t xml:space="preserve">Boas práticas
</t>
    </r>
    <r>
      <rPr>
        <sz val="10"/>
        <color rgb="FF000000"/>
        <rFont val="Arial"/>
        <family val="2"/>
      </rPr>
      <t/>
    </r>
  </si>
  <si>
    <t xml:space="preserve">Ações corretivas
</t>
  </si>
  <si>
    <t xml:space="preserve">Boas práticas
</t>
  </si>
  <si>
    <t>Manter o Índice de gasto per capita com consumo de água (m³)</t>
  </si>
  <si>
    <t>A conclusão do Bloco 1JCP não pode ser retomada por falta de recursos de investimento na UFU. A obra do Bloco 1APM foi retomada e está em andamento conforme cronograma e que possui previsão de término para outubro de 2023.</t>
  </si>
  <si>
    <t>O início de diversos serviços de manutenção e de melhoria/adequação de espaço foram adiados devido à restrição orçamentária.</t>
  </si>
  <si>
    <t>Parte da previsão não foi realizada por falta de recursos orçamentários e parte por falta de mão de obra nos Campi fora de sede para a execução das obras.</t>
  </si>
  <si>
    <t>Replanejar a licitação da obra do Bloco 1JCP para o ano de 2023.</t>
  </si>
  <si>
    <t>Replanejar a execução dos serviços adiados e planejar as licitações das reformas necessárias pelas Unidades Acadêmicas e administrativas.</t>
  </si>
  <si>
    <t>Quando houver a destinação de recurso financeiro fazer novo processo de licitação para execução das obras.</t>
  </si>
  <si>
    <t>Treinamento da equipe; correção de fluxogramas de processos.</t>
  </si>
  <si>
    <t>Algumas demandas tiveram seu atendimento adiado por falta de recursos financeiros.</t>
  </si>
  <si>
    <t>Treinamento da equipe; correção do fluxo de processos.</t>
  </si>
  <si>
    <t xml:space="preserve"> Obra de conclusão do Bloco 1APM tem seguido o cronograma estabelecido no contrato. Ressalta-se que a obra só foi iniciada no final do mês de junho e por isso o percentual.</t>
  </si>
  <si>
    <t>A conclusão do Bloco 1JCP não pode ser retomada por falta de recursos de investimento na UFU.</t>
  </si>
  <si>
    <t>A reforma do sistema de telefonia do Campus Umuarama não foi licitada devido a limitação de recurso pessoal e financeiro.</t>
  </si>
  <si>
    <t>A conclusão do Bloco 1ACG não pode ser retomada por falta de recursos de investimento na UFU.</t>
  </si>
  <si>
    <t>A obra do Anexo do Bloco 1BMC não foi executada por falta de recursos de investimento, no entanto, a UFU alugou um prédio para acomodar as instalações que estavam no prédio do SESI e entregar o espaço para o proprietário.</t>
  </si>
  <si>
    <t>Treinamento da equipe.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</si>
</sst>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"/>
  </numFmts>
  <fonts count="20" x14ac:knownFonts="1">
    <font>
      <sz val="11"/>
      <color rgb="FF000000"/>
      <name val="Calibri"/>
      <family val="2"/>
      <charset val="1"/>
    </font>
    <font>
      <sz val="10"/>
      <color rgb="FFCC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11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4C6E7"/>
        <bgColor rgb="FFB4C7E7"/>
      </patternFill>
    </fill>
    <fill>
      <patternFill patternType="solid">
        <fgColor rgb="FFB4C7E7"/>
        <bgColor rgb="FFB4C6E7"/>
      </patternFill>
    </fill>
    <fill>
      <patternFill patternType="solid">
        <fgColor theme="8" tint="0.39997558519241921"/>
        <bgColor rgb="FFFFD966"/>
      </patternFill>
    </fill>
    <fill>
      <patternFill patternType="solid">
        <fgColor theme="8" tint="0.39997558519241921"/>
        <bgColor rgb="FFB4C7E7"/>
      </patternFill>
    </fill>
    <fill>
      <patternFill patternType="solid">
        <fgColor rgb="FFFFFF00"/>
        <bgColor rgb="FFB4C7E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0" fontId="18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18" fillId="0" borderId="0" xfId="5"/>
    <xf numFmtId="0" fontId="16" fillId="0" borderId="0" xfId="5" applyFont="1"/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9" fontId="11" fillId="0" borderId="2" xfId="0" applyNumberFormat="1" applyFont="1" applyBorder="1" applyAlignment="1" applyProtection="1">
      <alignment horizontal="center" vertical="center" wrapText="1"/>
      <protection locked="0"/>
    </xf>
    <xf numFmtId="1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>
      <alignment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4" fontId="8" fillId="0" borderId="2" xfId="2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4" fontId="8" fillId="0" borderId="2" xfId="2" applyFont="1" applyBorder="1" applyProtection="1"/>
    <xf numFmtId="44" fontId="8" fillId="0" borderId="2" xfId="2" applyFont="1" applyBorder="1" applyAlignment="1" applyProtection="1">
      <alignment horizontal="center"/>
    </xf>
    <xf numFmtId="0" fontId="9" fillId="0" borderId="2" xfId="0" applyFont="1" applyBorder="1"/>
    <xf numFmtId="9" fontId="8" fillId="0" borderId="2" xfId="3" applyFont="1" applyBorder="1" applyAlignment="1" applyProtection="1">
      <alignment horizontal="center"/>
    </xf>
    <xf numFmtId="9" fontId="8" fillId="0" borderId="2" xfId="2" applyNumberFormat="1" applyFont="1" applyBorder="1" applyAlignment="1" applyProtection="1">
      <alignment horizontal="center"/>
    </xf>
    <xf numFmtId="44" fontId="8" fillId="0" borderId="2" xfId="2" applyFont="1" applyBorder="1" applyProtection="1">
      <protection locked="0"/>
    </xf>
    <xf numFmtId="9" fontId="8" fillId="0" borderId="2" xfId="3" applyFont="1" applyBorder="1" applyAlignment="1" applyProtection="1">
      <alignment horizontal="center"/>
      <protection locked="0"/>
    </xf>
    <xf numFmtId="44" fontId="8" fillId="0" borderId="2" xfId="2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4" fontId="8" fillId="0" borderId="3" xfId="2" applyFont="1" applyBorder="1" applyAlignment="1" applyProtection="1">
      <alignment horizontal="center" wrapText="1"/>
      <protection locked="0"/>
    </xf>
    <xf numFmtId="44" fontId="8" fillId="0" borderId="4" xfId="2" applyFont="1" applyBorder="1" applyAlignment="1" applyProtection="1">
      <alignment horizontal="center" wrapText="1"/>
      <protection locked="0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4" fontId="8" fillId="0" borderId="3" xfId="2" applyFont="1" applyBorder="1" applyAlignment="1" applyProtection="1">
      <alignment horizontal="center" wrapText="1"/>
      <protection locked="0"/>
    </xf>
    <xf numFmtId="44" fontId="8" fillId="0" borderId="4" xfId="2" applyFont="1" applyBorder="1" applyAlignment="1" applyProtection="1">
      <alignment horizontal="center" wrapText="1"/>
      <protection locked="0"/>
    </xf>
    <xf numFmtId="2" fontId="11" fillId="0" borderId="3" xfId="0" applyNumberFormat="1" applyFont="1" applyBorder="1" applyAlignment="1" applyProtection="1">
      <alignment horizontal="center" vertical="center" wrapText="1"/>
      <protection locked="0"/>
    </xf>
    <xf numFmtId="2" fontId="11" fillId="0" borderId="4" xfId="0" applyNumberFormat="1" applyFont="1" applyBorder="1" applyAlignment="1" applyProtection="1">
      <alignment horizontal="center"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wrapText="1"/>
    </xf>
  </cellXfs>
  <cellStyles count="6">
    <cellStyle name="Moeda" xfId="2" builtinId="4"/>
    <cellStyle name="Normal" xfId="0" builtinId="0"/>
    <cellStyle name="Normal 2" xfId="4" xr:uid="{00000000-0005-0000-0000-000002000000}"/>
    <cellStyle name="Normal 3" xfId="5" xr:uid="{00000000-0005-0000-0000-000003000000}"/>
    <cellStyle name="Porcentagem" xfId="3" builtinId="5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2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4C7DC"/>
      <rgbColor rgb="FF808080"/>
      <rgbColor rgb="FF9999FF"/>
      <rgbColor rgb="FF993366"/>
      <rgbColor rgb="FFFFFFCC"/>
      <rgbColor rgb="FFDAE3F3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B4C6E7"/>
      <rgbColor rgb="FFFF99CC"/>
      <rgbColor rgb="FFDDDDDD"/>
      <rgbColor rgb="FFFFCCCC"/>
      <rgbColor rgb="FF3366FF"/>
      <rgbColor rgb="FF33CCCC"/>
      <rgbColor rgb="FF99CC00"/>
      <rgbColor rgb="FFFFD966"/>
      <rgbColor rgb="FFFF9900"/>
      <rgbColor rgb="FFFF6600"/>
      <rgbColor rgb="FF3465A4"/>
      <rgbColor rgb="FFA9D18E"/>
      <rgbColor rgb="FF2C363A"/>
      <rgbColor rgb="FF548235"/>
      <rgbColor rgb="FF003300"/>
      <rgbColor rgb="FF222222"/>
      <rgbColor rgb="FF993300"/>
      <rgbColor rgb="FF993366"/>
      <rgbColor rgb="FF44546A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1.%20Elabora&#231;&#227;o%20PIDE%202022-2027/21.%20Planilhas%20finais%20PIDE%202022-2027/Planilha_PRE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_suspens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F8"/>
  <sheetViews>
    <sheetView showGridLines="0" topLeftCell="E1" zoomScaleNormal="100" workbookViewId="0">
      <selection activeCell="L7" sqref="L7"/>
    </sheetView>
  </sheetViews>
  <sheetFormatPr defaultRowHeight="15" x14ac:dyDescent="0.25"/>
  <cols>
    <col min="1" max="1" width="5" style="9" customWidth="1"/>
    <col min="2" max="2" width="53.28515625" style="9" customWidth="1"/>
    <col min="3" max="3" width="32.42578125" style="9" customWidth="1"/>
    <col min="4" max="4" width="37.5703125" style="9" customWidth="1"/>
    <col min="5" max="5" width="31.28515625" style="9" customWidth="1"/>
    <col min="6" max="6" width="20.7109375" style="9" customWidth="1"/>
    <col min="7" max="13" width="18" style="9" customWidth="1"/>
    <col min="14" max="14" width="23.28515625" style="9" customWidth="1"/>
    <col min="15" max="15" width="32.42578125" style="9" customWidth="1"/>
    <col min="16" max="16" width="24" style="9" customWidth="1"/>
    <col min="17" max="17" width="48.42578125" style="9" customWidth="1"/>
    <col min="18" max="18" width="32.42578125" style="9" customWidth="1"/>
    <col min="19" max="19" width="28.85546875" style="9" customWidth="1"/>
    <col min="20" max="20" width="23.42578125" style="9" customWidth="1"/>
    <col min="21" max="21" width="32.42578125" style="9" customWidth="1"/>
    <col min="22" max="1020" width="9.140625" style="1" customWidth="1"/>
  </cols>
  <sheetData>
    <row r="2" spans="1:21" ht="6.75" customHeight="1" x14ac:dyDescent="0.25"/>
    <row r="4" spans="1:21" ht="25.5" x14ac:dyDescent="0.25">
      <c r="A4" s="43" t="s">
        <v>0</v>
      </c>
      <c r="B4" s="43" t="s">
        <v>1</v>
      </c>
      <c r="C4" s="51" t="s">
        <v>2</v>
      </c>
      <c r="D4" s="43" t="s">
        <v>3</v>
      </c>
      <c r="E4" s="51" t="s">
        <v>4</v>
      </c>
      <c r="F4" s="43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3" t="s">
        <v>13</v>
      </c>
      <c r="O4" s="43" t="s">
        <v>14</v>
      </c>
      <c r="P4" s="45" t="s">
        <v>15</v>
      </c>
      <c r="Q4" s="43" t="s">
        <v>16</v>
      </c>
      <c r="R4" s="43" t="s">
        <v>17</v>
      </c>
      <c r="S4" s="43" t="s">
        <v>18</v>
      </c>
      <c r="T4" s="43" t="s">
        <v>19</v>
      </c>
      <c r="U4" s="43" t="s">
        <v>20</v>
      </c>
    </row>
    <row r="5" spans="1:21" ht="51" x14ac:dyDescent="0.25">
      <c r="A5" s="46" t="s">
        <v>21</v>
      </c>
      <c r="B5" s="47" t="s">
        <v>22</v>
      </c>
      <c r="C5" s="47" t="s">
        <v>23</v>
      </c>
      <c r="D5" s="47" t="s">
        <v>24</v>
      </c>
      <c r="E5" s="48" t="s">
        <v>25</v>
      </c>
      <c r="F5" s="47" t="s">
        <v>26</v>
      </c>
      <c r="G5" s="49">
        <v>372.37</v>
      </c>
      <c r="H5" s="49">
        <f>(G5*1.15)</f>
        <v>428.22549999999995</v>
      </c>
      <c r="I5" s="49">
        <f t="shared" ref="I5:M7" si="0">H5*1.07</f>
        <v>458.20128499999998</v>
      </c>
      <c r="J5" s="49">
        <f t="shared" si="0"/>
        <v>490.27537495000001</v>
      </c>
      <c r="K5" s="49">
        <f t="shared" si="0"/>
        <v>524.59465119650008</v>
      </c>
      <c r="L5" s="49">
        <f t="shared" si="0"/>
        <v>561.31627678025507</v>
      </c>
      <c r="M5" s="49">
        <f t="shared" si="0"/>
        <v>600.608416154873</v>
      </c>
      <c r="N5" s="47" t="s">
        <v>27</v>
      </c>
      <c r="O5" s="50" t="s">
        <v>28</v>
      </c>
      <c r="P5" s="47" t="s">
        <v>29</v>
      </c>
      <c r="Q5" s="48" t="s">
        <v>30</v>
      </c>
      <c r="R5" s="48" t="s">
        <v>31</v>
      </c>
      <c r="S5" s="48"/>
      <c r="T5" s="47" t="s">
        <v>32</v>
      </c>
      <c r="U5" s="47" t="s">
        <v>33</v>
      </c>
    </row>
    <row r="6" spans="1:21" ht="63" customHeight="1" x14ac:dyDescent="0.25">
      <c r="A6" s="46" t="s">
        <v>34</v>
      </c>
      <c r="B6" s="47" t="s">
        <v>22</v>
      </c>
      <c r="C6" s="47" t="s">
        <v>35</v>
      </c>
      <c r="D6" s="47" t="s">
        <v>36</v>
      </c>
      <c r="E6" s="48" t="s">
        <v>37</v>
      </c>
      <c r="F6" s="47" t="s">
        <v>26</v>
      </c>
      <c r="G6" s="48">
        <v>233.21</v>
      </c>
      <c r="H6" s="49">
        <f>(G6*1.15)</f>
        <v>268.19149999999996</v>
      </c>
      <c r="I6" s="49">
        <f t="shared" si="0"/>
        <v>286.96490499999999</v>
      </c>
      <c r="J6" s="49">
        <f t="shared" si="0"/>
        <v>307.05244835000002</v>
      </c>
      <c r="K6" s="49">
        <f t="shared" si="0"/>
        <v>328.54611973450005</v>
      </c>
      <c r="L6" s="49">
        <f t="shared" si="0"/>
        <v>351.54434811591506</v>
      </c>
      <c r="M6" s="49">
        <f t="shared" si="0"/>
        <v>376.15245248402914</v>
      </c>
      <c r="N6" s="47" t="s">
        <v>27</v>
      </c>
      <c r="O6" s="50" t="s">
        <v>28</v>
      </c>
      <c r="P6" s="47" t="s">
        <v>29</v>
      </c>
      <c r="Q6" s="48" t="s">
        <v>30</v>
      </c>
      <c r="R6" s="48" t="s">
        <v>31</v>
      </c>
      <c r="S6" s="48"/>
      <c r="T6" s="47" t="s">
        <v>32</v>
      </c>
      <c r="U6" s="47" t="s">
        <v>33</v>
      </c>
    </row>
    <row r="7" spans="1:21" ht="58.5" customHeight="1" x14ac:dyDescent="0.25">
      <c r="A7" s="46" t="s">
        <v>38</v>
      </c>
      <c r="B7" s="47" t="s">
        <v>22</v>
      </c>
      <c r="C7" s="47" t="s">
        <v>39</v>
      </c>
      <c r="D7" s="47" t="s">
        <v>40</v>
      </c>
      <c r="E7" s="48" t="s">
        <v>41</v>
      </c>
      <c r="F7" s="47" t="s">
        <v>26</v>
      </c>
      <c r="G7" s="48">
        <v>445.07</v>
      </c>
      <c r="H7" s="49">
        <f>(G7*1.15)</f>
        <v>511.83049999999997</v>
      </c>
      <c r="I7" s="49">
        <f t="shared" si="0"/>
        <v>547.658635</v>
      </c>
      <c r="J7" s="49">
        <f t="shared" si="0"/>
        <v>585.99473945</v>
      </c>
      <c r="K7" s="49">
        <f t="shared" si="0"/>
        <v>627.01437121150002</v>
      </c>
      <c r="L7" s="49">
        <f t="shared" si="0"/>
        <v>670.90537719630504</v>
      </c>
      <c r="M7" s="49">
        <f t="shared" si="0"/>
        <v>717.86875360004649</v>
      </c>
      <c r="N7" s="47" t="s">
        <v>27</v>
      </c>
      <c r="O7" s="50" t="s">
        <v>28</v>
      </c>
      <c r="P7" s="47" t="s">
        <v>29</v>
      </c>
      <c r="Q7" s="48" t="s">
        <v>30</v>
      </c>
      <c r="R7" s="48" t="s">
        <v>31</v>
      </c>
      <c r="S7" s="48"/>
      <c r="T7" s="47" t="s">
        <v>32</v>
      </c>
      <c r="U7" s="47" t="s">
        <v>33</v>
      </c>
    </row>
    <row r="8" spans="1:21" x14ac:dyDescent="0.25">
      <c r="A8" s="65"/>
      <c r="B8" s="65"/>
    </row>
  </sheetData>
  <mergeCells count="1">
    <mergeCell ref="A8:B8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'Y:\DIESI INTERNO\PIDE\PIDE 2022 - 2027\1. Elaboração PIDE 2022-2027\21. Planilhas finais PIDE 2022-2027\[Planilha_PREFE.xlsx]Listas_suspensas'!#REF!</xm:f>
          </x14:formula1>
          <x14:formula2>
            <xm:f>0</xm:f>
          </x14:formula2>
          <xm:sqref>E5:E7 P5:Q7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5"/>
  <sheetViews>
    <sheetView showGridLines="0" tabSelected="1" zoomScaleNormal="100" workbookViewId="0">
      <selection activeCell="I13" sqref="I13"/>
    </sheetView>
  </sheetViews>
  <sheetFormatPr defaultRowHeight="15" x14ac:dyDescent="0.25"/>
  <cols>
    <col min="1" max="1" width="5" style="9" customWidth="1"/>
    <col min="2" max="2" width="53.28515625" style="9" customWidth="1"/>
    <col min="3" max="4" width="32.42578125" style="9" customWidth="1"/>
    <col min="5" max="5" width="31.28515625" style="9" customWidth="1"/>
    <col min="6" max="6" width="20.7109375" style="9" customWidth="1"/>
    <col min="7" max="9" width="18" style="9" customWidth="1"/>
    <col min="10" max="10" width="29.5703125" style="9" customWidth="1"/>
    <col min="11" max="11" width="40.85546875" style="9" customWidth="1"/>
    <col min="12" max="12" width="51.7109375" style="9" customWidth="1"/>
    <col min="13" max="13" width="64.85546875" style="9" bestFit="1" customWidth="1"/>
    <col min="14" max="14" width="58.42578125" style="9" bestFit="1" customWidth="1"/>
    <col min="15" max="19" width="18" style="9" hidden="1" customWidth="1"/>
    <col min="20" max="20" width="23.28515625" style="9" hidden="1" customWidth="1"/>
    <col min="21" max="21" width="32.42578125" style="9" hidden="1" customWidth="1"/>
    <col min="22" max="22" width="24" style="9" hidden="1" customWidth="1"/>
    <col min="23" max="23" width="48.42578125" style="9" hidden="1" customWidth="1"/>
    <col min="24" max="24" width="32.42578125" style="9" hidden="1" customWidth="1"/>
    <col min="25" max="25" width="28.85546875" style="9" hidden="1" customWidth="1"/>
    <col min="26" max="26" width="23.42578125" style="9" hidden="1" customWidth="1"/>
    <col min="27" max="27" width="32.42578125" style="9" hidden="1" customWidth="1"/>
    <col min="28" max="1025" width="9.140625" style="1" customWidth="1"/>
  </cols>
  <sheetData>
    <row r="1" spans="1:27" ht="38.25" x14ac:dyDescent="0.25">
      <c r="A1" s="21" t="s">
        <v>0</v>
      </c>
      <c r="B1" s="21" t="s">
        <v>1</v>
      </c>
      <c r="C1" s="21" t="s">
        <v>42</v>
      </c>
      <c r="D1" s="21" t="s">
        <v>3</v>
      </c>
      <c r="E1" s="21" t="s">
        <v>43</v>
      </c>
      <c r="F1" s="21" t="s">
        <v>5</v>
      </c>
      <c r="G1" s="52" t="s">
        <v>6</v>
      </c>
      <c r="H1" s="52" t="s">
        <v>7</v>
      </c>
      <c r="I1" s="24" t="s">
        <v>44</v>
      </c>
      <c r="J1" s="24" t="s">
        <v>45</v>
      </c>
      <c r="K1" s="24" t="s">
        <v>223</v>
      </c>
      <c r="L1" s="24" t="s">
        <v>224</v>
      </c>
      <c r="M1" s="24" t="s">
        <v>225</v>
      </c>
      <c r="N1" s="24" t="s">
        <v>226</v>
      </c>
      <c r="O1" s="52" t="s">
        <v>8</v>
      </c>
      <c r="P1" s="52" t="s">
        <v>9</v>
      </c>
      <c r="Q1" s="52" t="s">
        <v>10</v>
      </c>
      <c r="R1" s="52" t="s">
        <v>11</v>
      </c>
      <c r="S1" s="52" t="s">
        <v>12</v>
      </c>
      <c r="T1" s="21" t="s">
        <v>13</v>
      </c>
      <c r="U1" s="21" t="s">
        <v>14</v>
      </c>
      <c r="V1" s="53" t="s">
        <v>15</v>
      </c>
      <c r="W1" s="21" t="s">
        <v>16</v>
      </c>
      <c r="X1" s="21" t="s">
        <v>17</v>
      </c>
      <c r="Y1" s="21" t="s">
        <v>18</v>
      </c>
      <c r="Z1" s="21" t="s">
        <v>19</v>
      </c>
      <c r="AA1" s="21" t="s">
        <v>20</v>
      </c>
    </row>
    <row r="2" spans="1:27" ht="63.75" x14ac:dyDescent="0.25">
      <c r="A2" s="54" t="s">
        <v>46</v>
      </c>
      <c r="B2" s="22" t="s">
        <v>22</v>
      </c>
      <c r="C2" s="22" t="s">
        <v>47</v>
      </c>
      <c r="D2" s="22" t="s">
        <v>48</v>
      </c>
      <c r="E2" s="22" t="s">
        <v>49</v>
      </c>
      <c r="F2" s="22" t="s">
        <v>50</v>
      </c>
      <c r="G2" s="55" t="s">
        <v>51</v>
      </c>
      <c r="H2" s="55">
        <v>1602.85</v>
      </c>
      <c r="I2" s="15">
        <v>0</v>
      </c>
      <c r="J2" s="15" t="s">
        <v>52</v>
      </c>
      <c r="K2" s="15" t="s">
        <v>53</v>
      </c>
      <c r="L2" s="15" t="s">
        <v>230</v>
      </c>
      <c r="M2" s="15" t="s">
        <v>233</v>
      </c>
      <c r="N2" s="15"/>
      <c r="O2" s="55">
        <f>5268.4+2383.34</f>
        <v>7651.74</v>
      </c>
      <c r="P2" s="55">
        <v>4000</v>
      </c>
      <c r="Q2" s="55">
        <v>4000</v>
      </c>
      <c r="R2" s="55">
        <v>4000</v>
      </c>
      <c r="S2" s="55">
        <v>4000</v>
      </c>
      <c r="T2" s="22" t="s">
        <v>27</v>
      </c>
      <c r="U2" s="23" t="s">
        <v>54</v>
      </c>
      <c r="V2" s="22" t="s">
        <v>55</v>
      </c>
      <c r="W2" s="22" t="s">
        <v>30</v>
      </c>
      <c r="X2" s="22" t="s">
        <v>56</v>
      </c>
      <c r="Y2" s="22" t="s">
        <v>57</v>
      </c>
      <c r="Z2" s="22" t="s">
        <v>32</v>
      </c>
      <c r="AA2" s="22" t="s">
        <v>33</v>
      </c>
    </row>
    <row r="3" spans="1:27" ht="51" x14ac:dyDescent="0.25">
      <c r="A3" s="54" t="s">
        <v>58</v>
      </c>
      <c r="B3" s="22" t="s">
        <v>22</v>
      </c>
      <c r="C3" s="22" t="s">
        <v>59</v>
      </c>
      <c r="D3" s="22" t="s">
        <v>60</v>
      </c>
      <c r="E3" s="22" t="s">
        <v>61</v>
      </c>
      <c r="F3" s="22" t="s">
        <v>62</v>
      </c>
      <c r="G3" s="22">
        <v>46.97</v>
      </c>
      <c r="H3" s="55">
        <f>G3*1.12</f>
        <v>52.606400000000001</v>
      </c>
      <c r="I3" s="15">
        <v>47.53</v>
      </c>
      <c r="J3" s="15" t="s">
        <v>52</v>
      </c>
      <c r="K3" s="15" t="s">
        <v>53</v>
      </c>
      <c r="L3" s="15" t="s">
        <v>231</v>
      </c>
      <c r="M3" s="15" t="s">
        <v>234</v>
      </c>
      <c r="N3" s="15" t="s">
        <v>236</v>
      </c>
      <c r="O3" s="55">
        <f>H3*1.04</f>
        <v>54.710656</v>
      </c>
      <c r="P3" s="55">
        <f>O3*1.04</f>
        <v>56.899082240000006</v>
      </c>
      <c r="Q3" s="55">
        <f t="shared" ref="Q3:S3" si="0">P3*1.04</f>
        <v>59.175045529600006</v>
      </c>
      <c r="R3" s="55">
        <f t="shared" si="0"/>
        <v>61.54204735078401</v>
      </c>
      <c r="S3" s="55">
        <f t="shared" si="0"/>
        <v>64.003729244815375</v>
      </c>
      <c r="T3" s="22" t="s">
        <v>27</v>
      </c>
      <c r="U3" s="23" t="s">
        <v>54</v>
      </c>
      <c r="V3" s="22" t="s">
        <v>29</v>
      </c>
      <c r="W3" s="22" t="s">
        <v>30</v>
      </c>
      <c r="X3" s="22" t="s">
        <v>56</v>
      </c>
      <c r="Y3" s="22" t="s">
        <v>63</v>
      </c>
      <c r="Z3" s="22" t="s">
        <v>32</v>
      </c>
      <c r="AA3" s="22" t="s">
        <v>33</v>
      </c>
    </row>
    <row r="4" spans="1:27" ht="89.25" x14ac:dyDescent="0.25">
      <c r="A4" s="54" t="s">
        <v>64</v>
      </c>
      <c r="B4" s="22" t="s">
        <v>22</v>
      </c>
      <c r="C4" s="56" t="s">
        <v>65</v>
      </c>
      <c r="D4" s="22" t="s">
        <v>66</v>
      </c>
      <c r="E4" s="22" t="s">
        <v>67</v>
      </c>
      <c r="F4" s="22" t="s">
        <v>50</v>
      </c>
      <c r="G4" s="22">
        <v>53481.63</v>
      </c>
      <c r="H4" s="57">
        <v>59739.45</v>
      </c>
      <c r="I4" s="16">
        <v>54170.99</v>
      </c>
      <c r="J4" s="15" t="s">
        <v>52</v>
      </c>
      <c r="K4" s="15" t="s">
        <v>68</v>
      </c>
      <c r="L4" s="16" t="s">
        <v>232</v>
      </c>
      <c r="M4" s="16" t="s">
        <v>235</v>
      </c>
      <c r="N4" s="16"/>
      <c r="O4" s="22">
        <v>72710.350000000006</v>
      </c>
      <c r="P4" s="55">
        <f>O4*1.2</f>
        <v>87252.42</v>
      </c>
      <c r="Q4" s="55">
        <f t="shared" ref="Q4:S4" si="1">P4*1.2</f>
        <v>104702.90399999999</v>
      </c>
      <c r="R4" s="55">
        <f t="shared" si="1"/>
        <v>125643.48479999999</v>
      </c>
      <c r="S4" s="55">
        <f t="shared" si="1"/>
        <v>150772.18175999998</v>
      </c>
      <c r="T4" s="22" t="s">
        <v>69</v>
      </c>
      <c r="U4" s="23" t="s">
        <v>54</v>
      </c>
      <c r="V4" s="22" t="s">
        <v>29</v>
      </c>
      <c r="W4" s="22" t="s">
        <v>30</v>
      </c>
      <c r="X4" s="22" t="s">
        <v>56</v>
      </c>
      <c r="Y4" s="22" t="s">
        <v>63</v>
      </c>
      <c r="Z4" s="22" t="s">
        <v>32</v>
      </c>
      <c r="AA4" s="22" t="s">
        <v>33</v>
      </c>
    </row>
    <row r="5" spans="1:27" ht="51" x14ac:dyDescent="0.25">
      <c r="A5" s="54" t="s">
        <v>70</v>
      </c>
      <c r="B5" s="22" t="s">
        <v>22</v>
      </c>
      <c r="C5" s="22" t="s">
        <v>71</v>
      </c>
      <c r="D5" s="22" t="s">
        <v>72</v>
      </c>
      <c r="E5" s="22" t="s">
        <v>73</v>
      </c>
      <c r="F5" s="22" t="s">
        <v>74</v>
      </c>
      <c r="G5" s="58">
        <v>0.56999999999999995</v>
      </c>
      <c r="H5" s="58">
        <v>0.56999999999999995</v>
      </c>
      <c r="I5" s="17">
        <v>0.56999999999999995</v>
      </c>
      <c r="J5" s="15" t="s">
        <v>52</v>
      </c>
      <c r="K5" s="15"/>
      <c r="L5" s="17"/>
      <c r="M5" s="17"/>
      <c r="N5" s="17"/>
      <c r="O5" s="58">
        <v>1</v>
      </c>
      <c r="P5" s="58">
        <v>1</v>
      </c>
      <c r="Q5" s="58">
        <v>1</v>
      </c>
      <c r="R5" s="58">
        <v>1</v>
      </c>
      <c r="S5" s="58">
        <v>1</v>
      </c>
      <c r="T5" s="22" t="s">
        <v>69</v>
      </c>
      <c r="U5" s="23" t="s">
        <v>28</v>
      </c>
      <c r="V5" s="22" t="s">
        <v>29</v>
      </c>
      <c r="W5" s="22" t="s">
        <v>30</v>
      </c>
      <c r="X5" s="22" t="s">
        <v>75</v>
      </c>
      <c r="Y5" s="22" t="s">
        <v>76</v>
      </c>
      <c r="Z5" s="22" t="s">
        <v>32</v>
      </c>
      <c r="AA5" s="22" t="s">
        <v>33</v>
      </c>
    </row>
    <row r="6" spans="1:27" s="1" customFormat="1" ht="51" x14ac:dyDescent="0.25">
      <c r="A6" s="54" t="s">
        <v>77</v>
      </c>
      <c r="B6" s="22" t="s">
        <v>22</v>
      </c>
      <c r="C6" s="22" t="s">
        <v>78</v>
      </c>
      <c r="D6" s="22" t="s">
        <v>79</v>
      </c>
      <c r="E6" s="22" t="s">
        <v>80</v>
      </c>
      <c r="F6" s="22" t="s">
        <v>74</v>
      </c>
      <c r="G6" s="59">
        <v>100</v>
      </c>
      <c r="H6" s="59">
        <v>100</v>
      </c>
      <c r="I6" s="18">
        <v>100</v>
      </c>
      <c r="J6" s="15" t="s">
        <v>52</v>
      </c>
      <c r="K6" s="15"/>
      <c r="L6" s="18"/>
      <c r="M6" s="18"/>
      <c r="N6" s="18"/>
      <c r="O6" s="59">
        <v>100</v>
      </c>
      <c r="P6" s="59">
        <v>100</v>
      </c>
      <c r="Q6" s="59">
        <v>100</v>
      </c>
      <c r="R6" s="59">
        <v>100</v>
      </c>
      <c r="S6" s="59">
        <v>100</v>
      </c>
      <c r="T6" s="22" t="s">
        <v>69</v>
      </c>
      <c r="U6" s="23" t="s">
        <v>28</v>
      </c>
      <c r="V6" s="22" t="s">
        <v>29</v>
      </c>
      <c r="W6" s="22" t="s">
        <v>81</v>
      </c>
      <c r="X6" s="22" t="s">
        <v>75</v>
      </c>
      <c r="Y6" s="22" t="s">
        <v>76</v>
      </c>
      <c r="Z6" s="22" t="s">
        <v>32</v>
      </c>
      <c r="AA6" s="22" t="s">
        <v>33</v>
      </c>
    </row>
    <row r="7" spans="1:27" ht="51" x14ac:dyDescent="0.25">
      <c r="A7" s="54" t="s">
        <v>21</v>
      </c>
      <c r="B7" s="22" t="s">
        <v>22</v>
      </c>
      <c r="C7" s="22" t="str">
        <f>'Indicadores_Correção '!C5</f>
        <v xml:space="preserve">Índice de gastos per capita com vigilância </v>
      </c>
      <c r="D7" s="22" t="str">
        <f>'Indicadores_Correção '!D5</f>
        <v>Gasto total com vigilância / ( Docentes + Técnicos Administrativos + Terceirizados + Discentes )</v>
      </c>
      <c r="E7" s="22" t="s">
        <v>82</v>
      </c>
      <c r="F7" s="22" t="str">
        <f>'Indicadores_Correção '!F5</f>
        <v>Gastos/per capita</v>
      </c>
      <c r="G7" s="55">
        <f>'Indicadores_Correção '!G5</f>
        <v>372.37</v>
      </c>
      <c r="H7" s="55">
        <f>(G7*1.15)</f>
        <v>428.22549999999995</v>
      </c>
      <c r="I7" s="15">
        <v>309.37</v>
      </c>
      <c r="J7" s="15" t="s">
        <v>52</v>
      </c>
      <c r="K7" s="15"/>
      <c r="L7" s="15"/>
      <c r="M7" s="15"/>
      <c r="N7" s="15"/>
      <c r="O7" s="55">
        <f>H7*1.07</f>
        <v>458.20128499999998</v>
      </c>
      <c r="P7" s="55">
        <f t="shared" ref="P7:S9" si="2">O7*1.07</f>
        <v>490.27537495000001</v>
      </c>
      <c r="Q7" s="55">
        <f t="shared" si="2"/>
        <v>524.59465119650008</v>
      </c>
      <c r="R7" s="55">
        <f t="shared" si="2"/>
        <v>561.31627678025507</v>
      </c>
      <c r="S7" s="55">
        <f t="shared" si="2"/>
        <v>600.608416154873</v>
      </c>
      <c r="T7" s="22" t="s">
        <v>27</v>
      </c>
      <c r="U7" s="23" t="s">
        <v>28</v>
      </c>
      <c r="V7" s="22" t="s">
        <v>29</v>
      </c>
      <c r="W7" s="22" t="s">
        <v>30</v>
      </c>
      <c r="X7" s="22" t="s">
        <v>31</v>
      </c>
      <c r="Y7" s="22"/>
      <c r="Z7" s="22" t="s">
        <v>32</v>
      </c>
      <c r="AA7" s="22" t="s">
        <v>33</v>
      </c>
    </row>
    <row r="8" spans="1:27" ht="51" x14ac:dyDescent="0.25">
      <c r="A8" s="54" t="s">
        <v>34</v>
      </c>
      <c r="B8" s="22" t="s">
        <v>22</v>
      </c>
      <c r="C8" s="22" t="s">
        <v>35</v>
      </c>
      <c r="D8" s="22" t="str">
        <f>'Indicadores_Correção '!D6</f>
        <v>Gasto total com transporte / ( Docentes + Técnicos Administrativos + Terceirizados + Discentes )</v>
      </c>
      <c r="E8" s="22" t="s">
        <v>37</v>
      </c>
      <c r="F8" s="22" t="s">
        <v>26</v>
      </c>
      <c r="G8" s="22">
        <v>233.21</v>
      </c>
      <c r="H8" s="55">
        <f>(G8*1.15)</f>
        <v>268.19149999999996</v>
      </c>
      <c r="I8" s="15">
        <v>206.06</v>
      </c>
      <c r="J8" s="15" t="s">
        <v>52</v>
      </c>
      <c r="K8" s="15"/>
      <c r="L8" s="15"/>
      <c r="M8" s="15"/>
      <c r="N8" s="15"/>
      <c r="O8" s="55">
        <f>H8*1.07</f>
        <v>286.96490499999999</v>
      </c>
      <c r="P8" s="55">
        <f t="shared" si="2"/>
        <v>307.05244835000002</v>
      </c>
      <c r="Q8" s="55">
        <f t="shared" si="2"/>
        <v>328.54611973450005</v>
      </c>
      <c r="R8" s="55">
        <f t="shared" si="2"/>
        <v>351.54434811591506</v>
      </c>
      <c r="S8" s="55">
        <f t="shared" si="2"/>
        <v>376.15245248402914</v>
      </c>
      <c r="T8" s="22" t="s">
        <v>27</v>
      </c>
      <c r="U8" s="23" t="s">
        <v>28</v>
      </c>
      <c r="V8" s="22" t="s">
        <v>29</v>
      </c>
      <c r="W8" s="22" t="s">
        <v>30</v>
      </c>
      <c r="X8" s="22" t="s">
        <v>31</v>
      </c>
      <c r="Y8" s="22"/>
      <c r="Z8" s="22" t="s">
        <v>32</v>
      </c>
      <c r="AA8" s="22" t="s">
        <v>33</v>
      </c>
    </row>
    <row r="9" spans="1:27" ht="51" x14ac:dyDescent="0.25">
      <c r="A9" s="54" t="s">
        <v>38</v>
      </c>
      <c r="B9" s="22" t="s">
        <v>22</v>
      </c>
      <c r="C9" s="22" t="str">
        <f>'Indicadores_Correção '!C7</f>
        <v xml:space="preserve">Índice de gastos per capita com limpeza  </v>
      </c>
      <c r="D9" s="22" t="str">
        <f>'Indicadores_Correção '!D7</f>
        <v>Gasto total com limpeza / ( Docentes + Técnicos Administrativos + Terceirizados + Discentes )</v>
      </c>
      <c r="E9" s="22" t="s">
        <v>83</v>
      </c>
      <c r="F9" s="22" t="str">
        <f>'Indicadores_Correção '!F7</f>
        <v>Gastos/per capita</v>
      </c>
      <c r="G9" s="22">
        <f>'Indicadores_Correção '!G7</f>
        <v>445.07</v>
      </c>
      <c r="H9" s="55">
        <f>(G9*1.15)</f>
        <v>511.83049999999997</v>
      </c>
      <c r="I9" s="15">
        <v>445.78</v>
      </c>
      <c r="J9" s="15" t="s">
        <v>52</v>
      </c>
      <c r="K9" s="15"/>
      <c r="L9" s="15"/>
      <c r="M9" s="15"/>
      <c r="N9" s="15"/>
      <c r="O9" s="55">
        <f>H9*1.07</f>
        <v>547.658635</v>
      </c>
      <c r="P9" s="55">
        <f t="shared" si="2"/>
        <v>585.99473945</v>
      </c>
      <c r="Q9" s="55">
        <f t="shared" si="2"/>
        <v>627.01437121150002</v>
      </c>
      <c r="R9" s="55">
        <f t="shared" si="2"/>
        <v>670.90537719630504</v>
      </c>
      <c r="S9" s="55">
        <f t="shared" si="2"/>
        <v>717.86875360004649</v>
      </c>
      <c r="T9" s="22" t="s">
        <v>27</v>
      </c>
      <c r="U9" s="23" t="s">
        <v>28</v>
      </c>
      <c r="V9" s="22" t="s">
        <v>29</v>
      </c>
      <c r="W9" s="22" t="s">
        <v>30</v>
      </c>
      <c r="X9" s="22" t="s">
        <v>31</v>
      </c>
      <c r="Y9" s="22"/>
      <c r="Z9" s="22" t="s">
        <v>32</v>
      </c>
      <c r="AA9" s="22" t="s">
        <v>33</v>
      </c>
    </row>
    <row r="10" spans="1:27" s="1" customFormat="1" ht="51" x14ac:dyDescent="0.25">
      <c r="A10" s="54" t="s">
        <v>84</v>
      </c>
      <c r="B10" s="22" t="s">
        <v>22</v>
      </c>
      <c r="C10" s="22" t="s">
        <v>85</v>
      </c>
      <c r="D10" s="22" t="s">
        <v>86</v>
      </c>
      <c r="E10" s="22" t="s">
        <v>229</v>
      </c>
      <c r="F10" s="22" t="s">
        <v>87</v>
      </c>
      <c r="G10" s="55">
        <v>5.83</v>
      </c>
      <c r="H10" s="55">
        <v>5.83</v>
      </c>
      <c r="I10" s="15">
        <v>6.5</v>
      </c>
      <c r="J10" s="15" t="s">
        <v>52</v>
      </c>
      <c r="K10" s="15" t="s">
        <v>68</v>
      </c>
      <c r="L10" s="15" t="s">
        <v>221</v>
      </c>
      <c r="M10" s="15" t="s">
        <v>88</v>
      </c>
      <c r="N10" s="15"/>
      <c r="O10" s="55">
        <v>5.83</v>
      </c>
      <c r="P10" s="55">
        <v>5.83</v>
      </c>
      <c r="Q10" s="55">
        <v>5.83</v>
      </c>
      <c r="R10" s="55">
        <v>5.83</v>
      </c>
      <c r="S10" s="55">
        <v>5.83</v>
      </c>
      <c r="T10" s="22" t="s">
        <v>89</v>
      </c>
      <c r="U10" s="23" t="s">
        <v>28</v>
      </c>
      <c r="V10" s="22" t="s">
        <v>29</v>
      </c>
      <c r="W10" s="22" t="s">
        <v>30</v>
      </c>
      <c r="X10" s="22" t="s">
        <v>90</v>
      </c>
      <c r="Y10" s="22" t="s">
        <v>76</v>
      </c>
      <c r="Z10" s="22" t="s">
        <v>32</v>
      </c>
      <c r="AA10" s="22" t="s">
        <v>33</v>
      </c>
    </row>
    <row r="11" spans="1:27" s="1" customFormat="1" ht="51" x14ac:dyDescent="0.25">
      <c r="A11" s="54" t="s">
        <v>91</v>
      </c>
      <c r="B11" s="22" t="s">
        <v>22</v>
      </c>
      <c r="C11" s="22" t="s">
        <v>92</v>
      </c>
      <c r="D11" s="22" t="s">
        <v>93</v>
      </c>
      <c r="E11" s="22" t="s">
        <v>94</v>
      </c>
      <c r="F11" s="22" t="s">
        <v>26</v>
      </c>
      <c r="G11" s="55">
        <v>399.05</v>
      </c>
      <c r="H11" s="22">
        <v>399.05</v>
      </c>
      <c r="I11" s="19">
        <v>300.56</v>
      </c>
      <c r="J11" s="15" t="s">
        <v>52</v>
      </c>
      <c r="K11" s="15"/>
      <c r="L11" s="19"/>
      <c r="M11" s="19"/>
      <c r="N11" s="19"/>
      <c r="O11" s="22">
        <v>399.05</v>
      </c>
      <c r="P11" s="22">
        <v>399.05</v>
      </c>
      <c r="Q11" s="22">
        <v>399.05</v>
      </c>
      <c r="R11" s="22">
        <v>399.05</v>
      </c>
      <c r="S11" s="22">
        <v>399.05</v>
      </c>
      <c r="T11" s="22" t="s">
        <v>89</v>
      </c>
      <c r="U11" s="23" t="s">
        <v>28</v>
      </c>
      <c r="V11" s="22" t="s">
        <v>29</v>
      </c>
      <c r="W11" s="22" t="s">
        <v>30</v>
      </c>
      <c r="X11" s="22" t="s">
        <v>95</v>
      </c>
      <c r="Y11" s="22" t="s">
        <v>76</v>
      </c>
      <c r="Z11" s="22" t="s">
        <v>32</v>
      </c>
      <c r="AA11" s="22" t="s">
        <v>33</v>
      </c>
    </row>
    <row r="12" spans="1:27" s="8" customFormat="1" ht="51" x14ac:dyDescent="0.25">
      <c r="A12" s="54" t="s">
        <v>96</v>
      </c>
      <c r="B12" s="56" t="s">
        <v>22</v>
      </c>
      <c r="C12" s="56" t="s">
        <v>97</v>
      </c>
      <c r="D12" s="56" t="s">
        <v>98</v>
      </c>
      <c r="E12" s="56" t="s">
        <v>99</v>
      </c>
      <c r="F12" s="56" t="s">
        <v>26</v>
      </c>
      <c r="G12" s="60">
        <v>270.08999999999997</v>
      </c>
      <c r="H12" s="60">
        <f>G12*0.98</f>
        <v>264.68819999999999</v>
      </c>
      <c r="I12" s="15">
        <v>86.84</v>
      </c>
      <c r="J12" s="15" t="s">
        <v>52</v>
      </c>
      <c r="K12" s="15"/>
      <c r="L12" s="15"/>
      <c r="M12" s="15"/>
      <c r="N12" s="15"/>
      <c r="O12" s="60">
        <f>H12*0.98</f>
        <v>259.39443599999998</v>
      </c>
      <c r="P12" s="60">
        <f t="shared" ref="P12:S13" si="3">O12*0.98</f>
        <v>254.20654727999997</v>
      </c>
      <c r="Q12" s="60">
        <f t="shared" si="3"/>
        <v>249.12241633439996</v>
      </c>
      <c r="R12" s="60">
        <f t="shared" si="3"/>
        <v>244.13996800771196</v>
      </c>
      <c r="S12" s="60">
        <f t="shared" si="3"/>
        <v>239.25716864755771</v>
      </c>
      <c r="T12" s="56" t="s">
        <v>89</v>
      </c>
      <c r="U12" s="56" t="s">
        <v>28</v>
      </c>
      <c r="V12" s="56" t="s">
        <v>29</v>
      </c>
      <c r="W12" s="56" t="s">
        <v>30</v>
      </c>
      <c r="X12" s="56" t="s">
        <v>100</v>
      </c>
      <c r="Y12" s="22" t="s">
        <v>76</v>
      </c>
      <c r="Z12" s="56" t="s">
        <v>32</v>
      </c>
      <c r="AA12" s="56" t="s">
        <v>33</v>
      </c>
    </row>
    <row r="13" spans="1:27" s="1" customFormat="1" ht="51" x14ac:dyDescent="0.25">
      <c r="A13" s="54" t="s">
        <v>101</v>
      </c>
      <c r="B13" s="22" t="s">
        <v>22</v>
      </c>
      <c r="C13" s="22" t="s">
        <v>102</v>
      </c>
      <c r="D13" s="22" t="s">
        <v>103</v>
      </c>
      <c r="E13" s="22" t="s">
        <v>104</v>
      </c>
      <c r="F13" s="22" t="s">
        <v>26</v>
      </c>
      <c r="G13" s="55">
        <v>301.08999999999997</v>
      </c>
      <c r="H13" s="55">
        <v>289.05</v>
      </c>
      <c r="I13" s="15">
        <v>204.39</v>
      </c>
      <c r="J13" s="15" t="s">
        <v>52</v>
      </c>
      <c r="K13" s="15" t="s">
        <v>68</v>
      </c>
      <c r="L13" s="15" t="s">
        <v>105</v>
      </c>
      <c r="M13" s="15" t="s">
        <v>222</v>
      </c>
      <c r="N13" s="15"/>
      <c r="O13" s="55">
        <v>277.48</v>
      </c>
      <c r="P13" s="55">
        <v>266.39</v>
      </c>
      <c r="Q13" s="55">
        <v>255.73</v>
      </c>
      <c r="R13" s="55">
        <v>245.5</v>
      </c>
      <c r="S13" s="55">
        <v>235.68</v>
      </c>
      <c r="T13" s="22" t="s">
        <v>89</v>
      </c>
      <c r="U13" s="23" t="s">
        <v>28</v>
      </c>
      <c r="V13" s="22" t="s">
        <v>29</v>
      </c>
      <c r="W13" s="22" t="s">
        <v>30</v>
      </c>
      <c r="X13" s="22" t="s">
        <v>100</v>
      </c>
      <c r="Y13" s="22" t="s">
        <v>76</v>
      </c>
      <c r="Z13" s="22" t="s">
        <v>32</v>
      </c>
      <c r="AA13" s="22" t="s">
        <v>33</v>
      </c>
    </row>
    <row r="14" spans="1:27" s="1" customFormat="1" ht="76.5" x14ac:dyDescent="0.25">
      <c r="A14" s="54" t="s">
        <v>106</v>
      </c>
      <c r="B14" s="22" t="s">
        <v>22</v>
      </c>
      <c r="C14" s="22" t="s">
        <v>107</v>
      </c>
      <c r="D14" s="22" t="s">
        <v>108</v>
      </c>
      <c r="E14" s="22" t="s">
        <v>109</v>
      </c>
      <c r="F14" s="22" t="s">
        <v>26</v>
      </c>
      <c r="G14" s="55">
        <f>(149749.21+33763.04+30184.04+23090)/33511</f>
        <v>7.0659273074512852</v>
      </c>
      <c r="H14" s="55">
        <f t="shared" ref="H14:S14" si="4">G14*1.02</f>
        <v>7.2072458536003108</v>
      </c>
      <c r="I14" s="15">
        <v>4.84</v>
      </c>
      <c r="J14" s="15" t="s">
        <v>52</v>
      </c>
      <c r="K14" s="15"/>
      <c r="L14" s="15"/>
      <c r="M14" s="15"/>
      <c r="N14" s="15"/>
      <c r="O14" s="55">
        <f>H14*1.02</f>
        <v>7.3513907706723174</v>
      </c>
      <c r="P14" s="55">
        <f t="shared" si="4"/>
        <v>7.4984185860857639</v>
      </c>
      <c r="Q14" s="55">
        <f t="shared" si="4"/>
        <v>7.648386957807479</v>
      </c>
      <c r="R14" s="55">
        <f t="shared" si="4"/>
        <v>7.8013546969636289</v>
      </c>
      <c r="S14" s="55">
        <f t="shared" si="4"/>
        <v>7.9573817909029012</v>
      </c>
      <c r="T14" s="22" t="s">
        <v>69</v>
      </c>
      <c r="U14" s="23" t="s">
        <v>28</v>
      </c>
      <c r="V14" s="22" t="s">
        <v>29</v>
      </c>
      <c r="W14" s="22" t="s">
        <v>30</v>
      </c>
      <c r="X14" s="22" t="s">
        <v>75</v>
      </c>
      <c r="Y14" s="22" t="s">
        <v>76</v>
      </c>
      <c r="Z14" s="22" t="s">
        <v>32</v>
      </c>
      <c r="AA14" s="22" t="s">
        <v>33</v>
      </c>
    </row>
    <row r="15" spans="1:27" x14ac:dyDescent="0.25">
      <c r="A15" s="66" t="s">
        <v>110</v>
      </c>
      <c r="B15" s="66"/>
    </row>
  </sheetData>
  <sheetProtection algorithmName="SHA-512" hashValue="gEUD0fJGXg+nv689CWjCO7pA8LsFqu51bg5fzyU5c/VQQq7seOLE4xcFzN52xrOjuz/pZNLNlDEaAWZmn8IwSA==" saltValue="EOh8ZBEx42iBP9BPXjlYOw==" spinCount="100000" sheet="1" objects="1" scenarios="1"/>
  <mergeCells count="1">
    <mergeCell ref="A15:B15"/>
  </mergeCells>
  <dataValidations count="1">
    <dataValidation type="textLength" operator="lessThanOrEqual" allowBlank="1" showInputMessage="1" showErrorMessage="1" errorTitle="Número de caracteres excedido!" error="Número máximo: 350" promptTitle="Máximo de 350 caracteres" sqref="L2:N14" xr:uid="{00000000-0002-0000-0100-000000000000}">
      <formula1>350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 xr:uid="{00000000-0002-0000-0100-000001000000}">
          <x14:formula1>
            <xm:f>Listas_suspensas!$D$2:$D$4</xm:f>
          </x14:formula1>
          <x14:formula2>
            <xm:f>0</xm:f>
          </x14:formula2>
          <xm:sqref>W2:W14</xm:sqref>
        </x14:dataValidation>
        <x14:dataValidation type="list" allowBlank="1" showInputMessage="1" showErrorMessage="1" xr:uid="{00000000-0002-0000-0100-000002000000}">
          <x14:formula1>
            <xm:f>Listas_suspensas!$B$6:$B$22</xm:f>
          </x14:formula1>
          <x14:formula2>
            <xm:f>0</xm:f>
          </x14:formula2>
          <xm:sqref>X12:X13</xm:sqref>
        </x14:dataValidation>
        <x14:dataValidation type="list" allowBlank="1" showInputMessage="1" showErrorMessage="1" xr:uid="{00000000-0002-0000-0100-000003000000}">
          <x14:formula1>
            <xm:f>Listas_suspensas!$D$6:$D$10</xm:f>
          </x14:formula1>
          <x14:formula2>
            <xm:f>0</xm:f>
          </x14:formula2>
          <xm:sqref>Y2</xm:sqref>
        </x14:dataValidation>
        <x14:dataValidation type="list" allowBlank="1" showInputMessage="1" showErrorMessage="1" xr:uid="{00000000-0002-0000-0100-000004000000}">
          <x14:formula1>
            <xm:f>Listas_suspensas!$U$2</xm:f>
          </x14:formula1>
          <x14:formula2>
            <xm:f>0</xm:f>
          </x14:formula2>
          <xm:sqref>E2</xm:sqref>
        </x14:dataValidation>
        <x14:dataValidation type="list" allowBlank="1" showInputMessage="1" showErrorMessage="1" xr:uid="{00000000-0002-0000-0100-000005000000}">
          <x14:formula1>
            <xm:f>Listas_suspensas!$U$3</xm:f>
          </x14:formula1>
          <x14:formula2>
            <xm:f>0</xm:f>
          </x14:formula2>
          <xm:sqref>E3</xm:sqref>
        </x14:dataValidation>
        <x14:dataValidation type="list" allowBlank="1" showInputMessage="1" showErrorMessage="1" xr:uid="{00000000-0002-0000-0100-000006000000}">
          <x14:formula1>
            <xm:f>Listas_suspensas!$U$4:$U$5</xm:f>
          </x14:formula1>
          <x14:formula2>
            <xm:f>0</xm:f>
          </x14:formula2>
          <xm:sqref>E4</xm:sqref>
        </x14:dataValidation>
        <x14:dataValidation type="list" allowBlank="1" showInputMessage="1" showErrorMessage="1" xr:uid="{00000000-0002-0000-0100-000007000000}">
          <x14:formula1>
            <xm:f>Listas_suspensas!$U$6:$U$7</xm:f>
          </x14:formula1>
          <x14:formula2>
            <xm:f>0</xm:f>
          </x14:formula2>
          <xm:sqref>E5</xm:sqref>
        </x14:dataValidation>
        <x14:dataValidation type="list" allowBlank="1" showInputMessage="1" showErrorMessage="1" xr:uid="{00000000-0002-0000-0100-000008000000}">
          <x14:formula1>
            <xm:f>Listas_suspensas!$U$8:$U$9</xm:f>
          </x14:formula1>
          <x14:formula2>
            <xm:f>0</xm:f>
          </x14:formula2>
          <xm:sqref>E6</xm:sqref>
        </x14:dataValidation>
        <x14:dataValidation type="list" allowBlank="1" showInputMessage="1" showErrorMessage="1" xr:uid="{00000000-0002-0000-0100-000009000000}">
          <x14:formula1>
            <xm:f>Listas_suspensas!$U$10</xm:f>
          </x14:formula1>
          <x14:formula2>
            <xm:f>0</xm:f>
          </x14:formula2>
          <xm:sqref>E7</xm:sqref>
        </x14:dataValidation>
        <x14:dataValidation type="list" allowBlank="1" showInputMessage="1" showErrorMessage="1" xr:uid="{00000000-0002-0000-0100-00000A000000}">
          <x14:formula1>
            <xm:f>Listas_suspensas!$U$11</xm:f>
          </x14:formula1>
          <x14:formula2>
            <xm:f>0</xm:f>
          </x14:formula2>
          <xm:sqref>E8</xm:sqref>
        </x14:dataValidation>
        <x14:dataValidation type="list" allowBlank="1" showInputMessage="1" showErrorMessage="1" xr:uid="{00000000-0002-0000-0100-00000B000000}">
          <x14:formula1>
            <xm:f>Listas_suspensas!$U$12</xm:f>
          </x14:formula1>
          <x14:formula2>
            <xm:f>0</xm:f>
          </x14:formula2>
          <xm:sqref>E9</xm:sqref>
        </x14:dataValidation>
        <x14:dataValidation type="list" allowBlank="1" showInputMessage="1" showErrorMessage="1" xr:uid="{00000000-0002-0000-0100-00000C000000}">
          <x14:formula1>
            <xm:f>Listas_suspensas!$U$13:$U$14</xm:f>
          </x14:formula1>
          <xm:sqref>E10</xm:sqref>
        </x14:dataValidation>
        <x14:dataValidation type="list" allowBlank="1" showInputMessage="1" showErrorMessage="1" xr:uid="{00000000-0002-0000-0100-00000D000000}">
          <x14:formula1>
            <xm:f>Listas_suspensas!$U$15:$U$16</xm:f>
          </x14:formula1>
          <x14:formula2>
            <xm:f>0</xm:f>
          </x14:formula2>
          <xm:sqref>E11</xm:sqref>
        </x14:dataValidation>
        <x14:dataValidation type="list" allowBlank="1" showInputMessage="1" showErrorMessage="1" xr:uid="{00000000-0002-0000-0100-00000E000000}">
          <x14:formula1>
            <xm:f>Listas_suspensas!$U$17:$U$18</xm:f>
          </x14:formula1>
          <x14:formula2>
            <xm:f>0</xm:f>
          </x14:formula2>
          <xm:sqref>E12</xm:sqref>
        </x14:dataValidation>
        <x14:dataValidation type="list" allowBlank="1" showInputMessage="1" showErrorMessage="1" xr:uid="{00000000-0002-0000-0100-00000F000000}">
          <x14:formula1>
            <xm:f>Listas_suspensas!$U$19:$U$20</xm:f>
          </x14:formula1>
          <x14:formula2>
            <xm:f>0</xm:f>
          </x14:formula2>
          <xm:sqref>E13</xm:sqref>
        </x14:dataValidation>
        <x14:dataValidation type="list" allowBlank="1" showInputMessage="1" showErrorMessage="1" xr:uid="{00000000-0002-0000-0100-000010000000}">
          <x14:formula1>
            <xm:f>Listas_suspensas!$U$21:$U$22</xm:f>
          </x14:formula1>
          <x14:formula2>
            <xm:f>0</xm:f>
          </x14:formula2>
          <xm:sqref>E14</xm:sqref>
        </x14:dataValidation>
        <x14:dataValidation type="list" allowBlank="1" showInputMessage="1" showErrorMessage="1" xr:uid="{00000000-0002-0000-0100-000011000000}">
          <x14:formula1>
            <xm:f>Listas_suspensas!$S$28:$S$30</xm:f>
          </x14:formula1>
          <x14:formula2>
            <xm:f>0</xm:f>
          </x14:formula2>
          <xm:sqref>V2:V14</xm:sqref>
        </x14:dataValidation>
        <x14:dataValidation type="list" allowBlank="1" showInputMessage="1" showErrorMessage="1" xr:uid="{00000000-0002-0000-0100-000012000000}">
          <x14:formula1>
            <xm:f>Lista_suspensa!$B$2:$B$14</xm:f>
          </x14:formula1>
          <xm:sqref>K2:K14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"/>
  <sheetViews>
    <sheetView showGridLines="0" zoomScale="90" zoomScaleNormal="90" workbookViewId="0">
      <selection activeCell="A3" sqref="A3"/>
    </sheetView>
  </sheetViews>
  <sheetFormatPr defaultRowHeight="15" x14ac:dyDescent="0.25"/>
  <cols>
    <col min="1" max="1" width="10.5703125" style="10" customWidth="1"/>
    <col min="2" max="2" width="59.140625" style="10" customWidth="1"/>
    <col min="3" max="3" width="25.85546875" style="10" customWidth="1"/>
    <col min="4" max="4" width="58.42578125" style="10" customWidth="1"/>
    <col min="5" max="7" width="25.85546875" style="10" customWidth="1"/>
    <col min="8" max="8" width="39.42578125" style="10" customWidth="1"/>
    <col min="9" max="9" width="36.7109375" style="10" customWidth="1"/>
    <col min="10" max="10" width="62" style="10" customWidth="1"/>
    <col min="11" max="11" width="57.140625" style="10" customWidth="1"/>
    <col min="12" max="12" width="40.5703125" style="10" customWidth="1"/>
    <col min="13" max="13" width="25.85546875" style="10" hidden="1" customWidth="1"/>
    <col min="14" max="14" width="17.5703125" style="10" hidden="1" customWidth="1"/>
    <col min="15" max="19" width="25.85546875" style="10" hidden="1" customWidth="1"/>
    <col min="20" max="20" width="29.85546875" style="10" hidden="1" customWidth="1"/>
    <col min="21" max="21" width="25" style="10" hidden="1" customWidth="1"/>
    <col min="22" max="22" width="46.85546875" style="10" hidden="1" customWidth="1"/>
    <col min="23" max="23" width="34.7109375" style="10" hidden="1" customWidth="1"/>
    <col min="24" max="24" width="28.7109375" style="10" hidden="1" customWidth="1"/>
    <col min="25" max="25" width="25.85546875" style="10" hidden="1" customWidth="1"/>
    <col min="26" max="1028" width="8.5703125" customWidth="1"/>
  </cols>
  <sheetData>
    <row r="1" spans="1:25" ht="120" customHeight="1" x14ac:dyDescent="0.25">
      <c r="A1" s="21" t="s">
        <v>0</v>
      </c>
      <c r="B1" s="21" t="s">
        <v>1</v>
      </c>
      <c r="C1" s="21" t="s">
        <v>111</v>
      </c>
      <c r="D1" s="21" t="s">
        <v>43</v>
      </c>
      <c r="E1" s="21" t="s">
        <v>5</v>
      </c>
      <c r="F1" s="25" t="s">
        <v>7</v>
      </c>
      <c r="G1" s="24" t="s">
        <v>44</v>
      </c>
      <c r="H1" s="24" t="s">
        <v>45</v>
      </c>
      <c r="I1" s="24" t="s">
        <v>223</v>
      </c>
      <c r="J1" s="24" t="s">
        <v>224</v>
      </c>
      <c r="K1" s="24" t="s">
        <v>227</v>
      </c>
      <c r="L1" s="24" t="s">
        <v>226</v>
      </c>
      <c r="M1" s="25">
        <v>2023</v>
      </c>
      <c r="N1" s="25">
        <v>2024</v>
      </c>
      <c r="O1" s="25">
        <v>2025</v>
      </c>
      <c r="P1" s="25">
        <v>2026</v>
      </c>
      <c r="Q1" s="25">
        <v>2027</v>
      </c>
      <c r="R1" s="25" t="s">
        <v>112</v>
      </c>
      <c r="S1" s="21" t="s">
        <v>113</v>
      </c>
      <c r="T1" s="21" t="s">
        <v>14</v>
      </c>
      <c r="U1" s="26" t="s">
        <v>15</v>
      </c>
      <c r="V1" s="21" t="s">
        <v>16</v>
      </c>
      <c r="W1" s="21" t="s">
        <v>17</v>
      </c>
      <c r="X1" s="21" t="s">
        <v>18</v>
      </c>
      <c r="Y1" s="21" t="s">
        <v>20</v>
      </c>
    </row>
    <row r="2" spans="1:25" ht="80.25" customHeight="1" x14ac:dyDescent="0.25">
      <c r="A2" s="27" t="s">
        <v>114</v>
      </c>
      <c r="B2" s="22" t="s">
        <v>22</v>
      </c>
      <c r="C2" s="22" t="s">
        <v>115</v>
      </c>
      <c r="D2" s="22" t="s">
        <v>116</v>
      </c>
      <c r="E2" s="22" t="s">
        <v>117</v>
      </c>
      <c r="F2" s="28">
        <f>10950000+700000</f>
        <v>11650000</v>
      </c>
      <c r="G2" s="31">
        <v>9833217.4000000004</v>
      </c>
      <c r="H2" s="15" t="s">
        <v>118</v>
      </c>
      <c r="I2" s="15" t="s">
        <v>53</v>
      </c>
      <c r="J2" s="15" t="s">
        <v>237</v>
      </c>
      <c r="K2" s="15" t="s">
        <v>238</v>
      </c>
      <c r="L2" s="15"/>
      <c r="M2" s="28">
        <f>F2*1.05</f>
        <v>12232500</v>
      </c>
      <c r="N2" s="28">
        <f>M2*1.05</f>
        <v>12844125</v>
      </c>
      <c r="O2" s="28">
        <f>N2*1.05</f>
        <v>13486331.25</v>
      </c>
      <c r="P2" s="28">
        <f>O2*1.05</f>
        <v>14160647.8125</v>
      </c>
      <c r="Q2" s="28">
        <f>P2*1.05</f>
        <v>14868680.203125</v>
      </c>
      <c r="R2" s="28">
        <f>SUM(F2:Q2)</f>
        <v>89075501.665625006</v>
      </c>
      <c r="S2" s="22">
        <v>1</v>
      </c>
      <c r="T2" s="23" t="s">
        <v>119</v>
      </c>
      <c r="U2" s="29" t="s">
        <v>29</v>
      </c>
      <c r="V2" s="22" t="s">
        <v>30</v>
      </c>
      <c r="W2" s="22" t="s">
        <v>120</v>
      </c>
      <c r="X2" s="22" t="s">
        <v>57</v>
      </c>
      <c r="Y2" s="22" t="s">
        <v>33</v>
      </c>
    </row>
    <row r="3" spans="1:25" ht="117" customHeight="1" x14ac:dyDescent="0.25">
      <c r="A3" s="30" t="s">
        <v>121</v>
      </c>
      <c r="B3" s="22" t="s">
        <v>22</v>
      </c>
      <c r="C3" s="22" t="s">
        <v>122</v>
      </c>
      <c r="D3" s="22" t="s">
        <v>123</v>
      </c>
      <c r="E3" s="22" t="s">
        <v>117</v>
      </c>
      <c r="F3" s="28">
        <v>3000000</v>
      </c>
      <c r="G3" s="31">
        <v>1936741.03</v>
      </c>
      <c r="H3" s="15" t="s">
        <v>118</v>
      </c>
      <c r="I3" s="15" t="s">
        <v>53</v>
      </c>
      <c r="J3" s="31" t="s">
        <v>237</v>
      </c>
      <c r="K3" s="31" t="s">
        <v>238</v>
      </c>
      <c r="L3" s="31"/>
      <c r="M3" s="28">
        <f>F3*1.05</f>
        <v>3150000</v>
      </c>
      <c r="N3" s="28">
        <f t="shared" ref="N3:Q3" si="0">M3*1.05</f>
        <v>3307500</v>
      </c>
      <c r="O3" s="28">
        <f t="shared" si="0"/>
        <v>3472875</v>
      </c>
      <c r="P3" s="28">
        <f t="shared" si="0"/>
        <v>3646518.75</v>
      </c>
      <c r="Q3" s="28">
        <f t="shared" si="0"/>
        <v>3828844.6875</v>
      </c>
      <c r="R3" s="28">
        <f>SUM(F3:Q3)</f>
        <v>22342479.467500001</v>
      </c>
      <c r="S3" s="22">
        <v>2</v>
      </c>
      <c r="T3" s="23" t="s">
        <v>119</v>
      </c>
      <c r="U3" s="29" t="s">
        <v>29</v>
      </c>
      <c r="V3" s="22" t="s">
        <v>30</v>
      </c>
      <c r="W3" s="22" t="s">
        <v>120</v>
      </c>
      <c r="X3" s="22" t="s">
        <v>57</v>
      </c>
      <c r="Y3" s="22" t="s">
        <v>33</v>
      </c>
    </row>
  </sheetData>
  <sheetProtection algorithmName="SHA-512" hashValue="0zyTmUwvKXe+fxMhb81KLt8ScX2f2FdZLppZ7NMcqzuE8QbFKXrk51c734VwZWwDpg01twVlX25vuhlQkk3dZg==" saltValue="V7UDcijNUtQLSUFQ1mzuQg==" spinCount="100000" sheet="1" objects="1" scenarios="1"/>
  <dataValidations count="1">
    <dataValidation type="textLength" operator="lessThanOrEqual" allowBlank="1" showInputMessage="1" showErrorMessage="1" errorTitle="Número de caracteres excedido!" error="Número máximo: 350" promptTitle="Máximo de 350 caracteres" sqref="J2:L2" xr:uid="{00000000-0002-0000-0200-000000000000}">
      <formula1>350</formula1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Listas_suspensas!$D$6:$D$10</xm:f>
          </x14:formula1>
          <x14:formula2>
            <xm:f>0</xm:f>
          </x14:formula2>
          <xm:sqref>X2:X3</xm:sqref>
        </x14:dataValidation>
        <x14:dataValidation type="list" allowBlank="1" showInputMessage="1" showErrorMessage="1" xr:uid="{00000000-0002-0000-0200-000002000000}">
          <x14:formula1>
            <xm:f>Listas_suspensas!$B$25:$B$41</xm:f>
          </x14:formula1>
          <x14:formula2>
            <xm:f>0</xm:f>
          </x14:formula2>
          <xm:sqref>T2:T3</xm:sqref>
        </x14:dataValidation>
        <x14:dataValidation type="list" allowBlank="1" showInputMessage="1" showErrorMessage="1" xr:uid="{00000000-0002-0000-0200-000003000000}">
          <x14:formula1>
            <xm:f>Listas_suspensas!$S$28:$S$30</xm:f>
          </x14:formula1>
          <x14:formula2>
            <xm:f>0</xm:f>
          </x14:formula2>
          <xm:sqref>U2:U3</xm:sqref>
        </x14:dataValidation>
        <x14:dataValidation type="list" allowBlank="1" showInputMessage="1" showErrorMessage="1" xr:uid="{00000000-0002-0000-0200-000004000000}">
          <x14:formula1>
            <xm:f>Lista_suspensa!$B$2:$B$14</xm:f>
          </x14:formula1>
          <xm:sqref>I2:I3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"/>
  <sheetViews>
    <sheetView showGridLines="0" zoomScale="90" zoomScaleNormal="90" workbookViewId="0">
      <selection activeCell="A8" sqref="A8"/>
    </sheetView>
  </sheetViews>
  <sheetFormatPr defaultRowHeight="15" x14ac:dyDescent="0.25"/>
  <cols>
    <col min="1" max="1" width="9.140625" style="10"/>
    <col min="2" max="2" width="61" style="12" customWidth="1"/>
    <col min="3" max="3" width="14.42578125" style="10" customWidth="1"/>
    <col min="4" max="4" width="21.7109375" style="10" customWidth="1"/>
    <col min="5" max="5" width="33.7109375" style="10" customWidth="1"/>
    <col min="6" max="6" width="24.28515625" style="10" customWidth="1"/>
    <col min="7" max="7" width="18" style="10" bestFit="1" customWidth="1"/>
    <col min="8" max="8" width="18" style="10" customWidth="1"/>
    <col min="9" max="9" width="30.85546875" style="10" customWidth="1"/>
    <col min="10" max="10" width="32.7109375" style="12" customWidth="1"/>
    <col min="11" max="11" width="64.140625" style="62" customWidth="1"/>
    <col min="12" max="12" width="62.5703125" style="12" customWidth="1"/>
    <col min="13" max="13" width="62.140625" style="12" bestFit="1" customWidth="1"/>
    <col min="14" max="14" width="18" style="10" hidden="1" customWidth="1"/>
    <col min="15" max="15" width="18.140625" style="10" hidden="1" customWidth="1"/>
    <col min="16" max="16" width="17.85546875" style="10" hidden="1" customWidth="1"/>
    <col min="17" max="17" width="18.140625" style="10" hidden="1" customWidth="1"/>
    <col min="18" max="18" width="17.85546875" style="10" hidden="1" customWidth="1"/>
    <col min="19" max="20" width="22.7109375" style="10" hidden="1" customWidth="1"/>
    <col min="21" max="21" width="20.5703125" style="10" hidden="1" customWidth="1"/>
  </cols>
  <sheetData>
    <row r="1" spans="1:21" ht="38.25" x14ac:dyDescent="0.25">
      <c r="A1" s="21" t="s">
        <v>0</v>
      </c>
      <c r="B1" s="21" t="s">
        <v>1</v>
      </c>
      <c r="C1" s="21" t="s">
        <v>113</v>
      </c>
      <c r="D1" s="21" t="s">
        <v>124</v>
      </c>
      <c r="E1" s="21" t="s">
        <v>125</v>
      </c>
      <c r="F1" s="21" t="s">
        <v>5</v>
      </c>
      <c r="G1" s="21">
        <v>2022</v>
      </c>
      <c r="H1" s="21" t="s">
        <v>44</v>
      </c>
      <c r="I1" s="21" t="s">
        <v>45</v>
      </c>
      <c r="J1" s="21" t="s">
        <v>223</v>
      </c>
      <c r="K1" s="21" t="s">
        <v>224</v>
      </c>
      <c r="L1" s="21" t="s">
        <v>227</v>
      </c>
      <c r="M1" s="21" t="s">
        <v>228</v>
      </c>
      <c r="N1" s="21">
        <v>2023</v>
      </c>
      <c r="O1" s="21">
        <v>2024</v>
      </c>
      <c r="P1" s="21">
        <v>2025</v>
      </c>
      <c r="Q1" s="21">
        <v>2026</v>
      </c>
      <c r="R1" s="21">
        <v>2027</v>
      </c>
      <c r="S1" s="21" t="s">
        <v>126</v>
      </c>
      <c r="T1" s="21" t="s">
        <v>15</v>
      </c>
      <c r="U1" s="21" t="s">
        <v>20</v>
      </c>
    </row>
    <row r="2" spans="1:21" x14ac:dyDescent="0.25">
      <c r="A2" s="32" t="s">
        <v>127</v>
      </c>
      <c r="B2" s="72" t="s">
        <v>22</v>
      </c>
      <c r="C2" s="32">
        <v>1</v>
      </c>
      <c r="D2" s="33" t="s">
        <v>128</v>
      </c>
      <c r="E2" s="34" t="s">
        <v>129</v>
      </c>
      <c r="F2" s="33" t="s">
        <v>117</v>
      </c>
      <c r="G2" s="35">
        <v>7000000</v>
      </c>
      <c r="H2" s="40">
        <v>1347646.5</v>
      </c>
      <c r="I2" s="71" t="s">
        <v>118</v>
      </c>
      <c r="J2" s="69" t="s">
        <v>68</v>
      </c>
      <c r="K2" s="69" t="s">
        <v>239</v>
      </c>
      <c r="L2" s="69" t="s">
        <v>244</v>
      </c>
      <c r="M2" s="69"/>
      <c r="N2" s="35">
        <v>8000000</v>
      </c>
      <c r="O2" s="35">
        <v>0</v>
      </c>
      <c r="P2" s="35">
        <v>0</v>
      </c>
      <c r="Q2" s="35">
        <v>0</v>
      </c>
      <c r="R2" s="35">
        <v>0</v>
      </c>
      <c r="S2" s="35">
        <f t="shared" ref="S2:S17" si="0">SUM(G2:R2)</f>
        <v>16347646.5</v>
      </c>
      <c r="T2" s="36" t="s">
        <v>55</v>
      </c>
      <c r="U2" s="33" t="s">
        <v>33</v>
      </c>
    </row>
    <row r="3" spans="1:21" ht="27.75" customHeight="1" x14ac:dyDescent="0.25">
      <c r="A3" s="37"/>
      <c r="B3" s="72"/>
      <c r="C3" s="37"/>
      <c r="D3" s="33"/>
      <c r="E3" s="34"/>
      <c r="F3" s="33" t="s">
        <v>130</v>
      </c>
      <c r="G3" s="38">
        <v>0.47</v>
      </c>
      <c r="H3" s="41">
        <v>8.9800000000000005E-2</v>
      </c>
      <c r="I3" s="71"/>
      <c r="J3" s="70"/>
      <c r="K3" s="70"/>
      <c r="L3" s="70"/>
      <c r="M3" s="70"/>
      <c r="N3" s="38">
        <v>0.53</v>
      </c>
      <c r="O3" s="38">
        <v>0</v>
      </c>
      <c r="P3" s="38">
        <v>0</v>
      </c>
      <c r="Q3" s="38">
        <v>0</v>
      </c>
      <c r="R3" s="38">
        <v>0</v>
      </c>
      <c r="S3" s="39">
        <f t="shared" si="0"/>
        <v>1.0897999999999999</v>
      </c>
      <c r="T3" s="39"/>
      <c r="U3" s="33"/>
    </row>
    <row r="4" spans="1:21" x14ac:dyDescent="0.25">
      <c r="A4" s="32" t="s">
        <v>131</v>
      </c>
      <c r="B4" s="72" t="s">
        <v>22</v>
      </c>
      <c r="C4" s="32">
        <v>2</v>
      </c>
      <c r="D4" s="33" t="s">
        <v>132</v>
      </c>
      <c r="E4" s="34" t="s">
        <v>133</v>
      </c>
      <c r="F4" s="33" t="s">
        <v>117</v>
      </c>
      <c r="G4" s="35">
        <v>3000000</v>
      </c>
      <c r="H4" s="40">
        <v>0</v>
      </c>
      <c r="I4" s="71" t="s">
        <v>118</v>
      </c>
      <c r="J4" s="67" t="s">
        <v>53</v>
      </c>
      <c r="K4" s="63"/>
      <c r="L4" s="67" t="s">
        <v>244</v>
      </c>
      <c r="M4" s="67"/>
      <c r="N4" s="35">
        <v>2500000</v>
      </c>
      <c r="O4" s="35">
        <v>1800000</v>
      </c>
      <c r="P4" s="35">
        <v>0</v>
      </c>
      <c r="Q4" s="35">
        <v>0</v>
      </c>
      <c r="R4" s="35">
        <v>0</v>
      </c>
      <c r="S4" s="35">
        <f t="shared" si="0"/>
        <v>7300000</v>
      </c>
      <c r="T4" s="36" t="s">
        <v>55</v>
      </c>
      <c r="U4" s="33" t="s">
        <v>33</v>
      </c>
    </row>
    <row r="5" spans="1:21" ht="31.5" customHeight="1" x14ac:dyDescent="0.25">
      <c r="A5" s="37"/>
      <c r="B5" s="72"/>
      <c r="C5" s="37"/>
      <c r="D5" s="33"/>
      <c r="E5" s="34"/>
      <c r="F5" s="33" t="s">
        <v>130</v>
      </c>
      <c r="G5" s="38">
        <v>0.41</v>
      </c>
      <c r="H5" s="41">
        <v>0</v>
      </c>
      <c r="I5" s="71"/>
      <c r="J5" s="68"/>
      <c r="K5" s="64" t="s">
        <v>240</v>
      </c>
      <c r="L5" s="68"/>
      <c r="M5" s="68"/>
      <c r="N5" s="38">
        <v>0.34</v>
      </c>
      <c r="O5" s="38">
        <v>0.25</v>
      </c>
      <c r="P5" s="38">
        <v>0</v>
      </c>
      <c r="Q5" s="38">
        <v>0</v>
      </c>
      <c r="R5" s="38">
        <v>0</v>
      </c>
      <c r="S5" s="39">
        <f t="shared" si="0"/>
        <v>1</v>
      </c>
      <c r="T5" s="39"/>
      <c r="U5" s="33"/>
    </row>
    <row r="6" spans="1:21" x14ac:dyDescent="0.25">
      <c r="A6" s="32" t="s">
        <v>134</v>
      </c>
      <c r="B6" s="72" t="s">
        <v>22</v>
      </c>
      <c r="C6" s="32">
        <v>3</v>
      </c>
      <c r="D6" s="33" t="s">
        <v>135</v>
      </c>
      <c r="E6" s="34" t="s">
        <v>136</v>
      </c>
      <c r="F6" s="33" t="s">
        <v>117</v>
      </c>
      <c r="G6" s="35">
        <v>1000000</v>
      </c>
      <c r="H6" s="40">
        <v>0</v>
      </c>
      <c r="I6" s="71" t="s">
        <v>118</v>
      </c>
      <c r="J6" s="67" t="s">
        <v>53</v>
      </c>
      <c r="K6" s="67" t="s">
        <v>241</v>
      </c>
      <c r="L6" s="67" t="s">
        <v>244</v>
      </c>
      <c r="M6" s="67"/>
      <c r="N6" s="35">
        <v>1000000</v>
      </c>
      <c r="O6" s="35">
        <v>0</v>
      </c>
      <c r="P6" s="35">
        <v>0</v>
      </c>
      <c r="Q6" s="35">
        <v>0</v>
      </c>
      <c r="R6" s="35">
        <v>0</v>
      </c>
      <c r="S6" s="35">
        <f t="shared" si="0"/>
        <v>2000000</v>
      </c>
      <c r="T6" s="36" t="s">
        <v>55</v>
      </c>
      <c r="U6" s="33" t="s">
        <v>33</v>
      </c>
    </row>
    <row r="7" spans="1:21" ht="38.25" customHeight="1" x14ac:dyDescent="0.25">
      <c r="A7" s="37"/>
      <c r="B7" s="72"/>
      <c r="C7" s="37"/>
      <c r="D7" s="33"/>
      <c r="E7" s="34"/>
      <c r="F7" s="33" t="s">
        <v>130</v>
      </c>
      <c r="G7" s="38">
        <v>0.5</v>
      </c>
      <c r="H7" s="41">
        <v>0</v>
      </c>
      <c r="I7" s="71"/>
      <c r="J7" s="68"/>
      <c r="K7" s="68"/>
      <c r="L7" s="68"/>
      <c r="M7" s="68"/>
      <c r="N7" s="38">
        <v>0.5</v>
      </c>
      <c r="O7" s="38">
        <v>0</v>
      </c>
      <c r="P7" s="38">
        <v>0</v>
      </c>
      <c r="Q7" s="38">
        <v>0</v>
      </c>
      <c r="R7" s="38">
        <v>0</v>
      </c>
      <c r="S7" s="39">
        <f t="shared" si="0"/>
        <v>1</v>
      </c>
      <c r="T7" s="39"/>
      <c r="U7" s="33"/>
    </row>
    <row r="8" spans="1:21" x14ac:dyDescent="0.25">
      <c r="A8" s="32" t="s">
        <v>137</v>
      </c>
      <c r="B8" s="72" t="s">
        <v>22</v>
      </c>
      <c r="C8" s="32">
        <v>4</v>
      </c>
      <c r="D8" s="33" t="s">
        <v>135</v>
      </c>
      <c r="E8" s="34" t="s">
        <v>138</v>
      </c>
      <c r="F8" s="33" t="s">
        <v>117</v>
      </c>
      <c r="G8" s="35">
        <v>3000000</v>
      </c>
      <c r="H8" s="40">
        <v>0</v>
      </c>
      <c r="I8" s="71" t="s">
        <v>118</v>
      </c>
      <c r="J8" s="67" t="s">
        <v>53</v>
      </c>
      <c r="K8" s="67" t="s">
        <v>242</v>
      </c>
      <c r="L8" s="67" t="s">
        <v>244</v>
      </c>
      <c r="M8" s="67"/>
      <c r="N8" s="35">
        <v>3000000</v>
      </c>
      <c r="O8" s="35">
        <v>3000000</v>
      </c>
      <c r="P8" s="35">
        <v>5000000</v>
      </c>
      <c r="Q8" s="35">
        <v>5000000</v>
      </c>
      <c r="R8" s="35">
        <v>6000000</v>
      </c>
      <c r="S8" s="35">
        <f t="shared" si="0"/>
        <v>25000000</v>
      </c>
      <c r="T8" s="36" t="s">
        <v>55</v>
      </c>
      <c r="U8" s="33" t="s">
        <v>33</v>
      </c>
    </row>
    <row r="9" spans="1:21" ht="33" customHeight="1" x14ac:dyDescent="0.25">
      <c r="A9" s="37"/>
      <c r="B9" s="72"/>
      <c r="C9" s="37"/>
      <c r="D9" s="33"/>
      <c r="E9" s="34"/>
      <c r="F9" s="33" t="s">
        <v>130</v>
      </c>
      <c r="G9" s="38">
        <v>0.12</v>
      </c>
      <c r="H9" s="41">
        <v>0</v>
      </c>
      <c r="I9" s="71"/>
      <c r="J9" s="68"/>
      <c r="K9" s="68"/>
      <c r="L9" s="68"/>
      <c r="M9" s="68"/>
      <c r="N9" s="38">
        <v>0.12</v>
      </c>
      <c r="O9" s="38">
        <v>0.12</v>
      </c>
      <c r="P9" s="38">
        <v>0.2</v>
      </c>
      <c r="Q9" s="38">
        <v>0.2</v>
      </c>
      <c r="R9" s="38">
        <v>0.24</v>
      </c>
      <c r="S9" s="39">
        <f t="shared" si="0"/>
        <v>1</v>
      </c>
      <c r="T9" s="39"/>
      <c r="U9" s="33"/>
    </row>
    <row r="10" spans="1:21" x14ac:dyDescent="0.25">
      <c r="A10" s="32" t="s">
        <v>139</v>
      </c>
      <c r="B10" s="72" t="s">
        <v>22</v>
      </c>
      <c r="C10" s="32">
        <v>5</v>
      </c>
      <c r="D10" s="33" t="s">
        <v>135</v>
      </c>
      <c r="E10" s="34" t="s">
        <v>140</v>
      </c>
      <c r="F10" s="33" t="s">
        <v>117</v>
      </c>
      <c r="G10" s="35">
        <v>300000</v>
      </c>
      <c r="H10" s="40">
        <v>0</v>
      </c>
      <c r="I10" s="71" t="s">
        <v>118</v>
      </c>
      <c r="J10" s="63"/>
      <c r="K10" s="67" t="s">
        <v>243</v>
      </c>
      <c r="L10" s="67" t="s">
        <v>244</v>
      </c>
      <c r="M10" s="67"/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f t="shared" si="0"/>
        <v>300000</v>
      </c>
      <c r="T10" s="36" t="s">
        <v>55</v>
      </c>
      <c r="U10" s="33" t="s">
        <v>33</v>
      </c>
    </row>
    <row r="11" spans="1:21" ht="47.25" customHeight="1" x14ac:dyDescent="0.25">
      <c r="A11" s="37"/>
      <c r="B11" s="72"/>
      <c r="C11" s="37"/>
      <c r="D11" s="33"/>
      <c r="E11" s="34"/>
      <c r="F11" s="33" t="s">
        <v>130</v>
      </c>
      <c r="G11" s="38">
        <v>1</v>
      </c>
      <c r="H11" s="41">
        <v>0</v>
      </c>
      <c r="I11" s="71"/>
      <c r="J11" s="64" t="s">
        <v>53</v>
      </c>
      <c r="K11" s="68"/>
      <c r="L11" s="68"/>
      <c r="M11" s="68"/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9">
        <f t="shared" si="0"/>
        <v>1</v>
      </c>
      <c r="T11" s="39"/>
      <c r="U11" s="33"/>
    </row>
    <row r="12" spans="1:21" x14ac:dyDescent="0.25">
      <c r="A12" s="32" t="s">
        <v>141</v>
      </c>
      <c r="B12" s="72" t="s">
        <v>22</v>
      </c>
      <c r="C12" s="32">
        <v>6</v>
      </c>
      <c r="D12" s="33" t="s">
        <v>135</v>
      </c>
      <c r="E12" s="34" t="s">
        <v>142</v>
      </c>
      <c r="F12" s="33" t="s">
        <v>117</v>
      </c>
      <c r="G12" s="36">
        <v>0</v>
      </c>
      <c r="H12" s="42">
        <v>0</v>
      </c>
      <c r="I12" s="71" t="s">
        <v>118</v>
      </c>
      <c r="J12" s="67"/>
      <c r="K12" s="63"/>
      <c r="L12" s="67"/>
      <c r="M12" s="67"/>
      <c r="N12" s="36">
        <v>0</v>
      </c>
      <c r="O12" s="35">
        <v>12000000</v>
      </c>
      <c r="P12" s="35">
        <v>12000000</v>
      </c>
      <c r="Q12" s="36">
        <v>0</v>
      </c>
      <c r="R12" s="36">
        <v>0</v>
      </c>
      <c r="S12" s="36">
        <f t="shared" si="0"/>
        <v>24000000</v>
      </c>
      <c r="T12" s="36" t="s">
        <v>55</v>
      </c>
      <c r="U12" s="33" t="s">
        <v>33</v>
      </c>
    </row>
    <row r="13" spans="1:21" ht="33" customHeight="1" x14ac:dyDescent="0.25">
      <c r="A13" s="37"/>
      <c r="B13" s="72"/>
      <c r="C13" s="37"/>
      <c r="D13" s="33"/>
      <c r="E13" s="34"/>
      <c r="F13" s="33" t="s">
        <v>130</v>
      </c>
      <c r="G13" s="38">
        <v>0</v>
      </c>
      <c r="H13" s="41">
        <v>0</v>
      </c>
      <c r="I13" s="71"/>
      <c r="J13" s="68"/>
      <c r="K13" s="64"/>
      <c r="L13" s="68"/>
      <c r="M13" s="68"/>
      <c r="N13" s="38">
        <v>0</v>
      </c>
      <c r="O13" s="38">
        <v>0.5</v>
      </c>
      <c r="P13" s="38">
        <v>0.5</v>
      </c>
      <c r="Q13" s="38">
        <v>0</v>
      </c>
      <c r="R13" s="38">
        <v>0</v>
      </c>
      <c r="S13" s="39">
        <f t="shared" si="0"/>
        <v>1</v>
      </c>
      <c r="T13" s="39"/>
      <c r="U13" s="33"/>
    </row>
    <row r="14" spans="1:21" x14ac:dyDescent="0.25">
      <c r="A14" s="32" t="s">
        <v>143</v>
      </c>
      <c r="B14" s="72" t="s">
        <v>22</v>
      </c>
      <c r="C14" s="32">
        <v>7</v>
      </c>
      <c r="D14" s="33" t="s">
        <v>128</v>
      </c>
      <c r="E14" s="34" t="s">
        <v>144</v>
      </c>
      <c r="F14" s="33" t="s">
        <v>117</v>
      </c>
      <c r="G14" s="35">
        <v>0</v>
      </c>
      <c r="H14" s="40">
        <v>0</v>
      </c>
      <c r="I14" s="71" t="s">
        <v>118</v>
      </c>
      <c r="J14" s="67"/>
      <c r="K14" s="63"/>
      <c r="L14" s="67"/>
      <c r="M14" s="67"/>
      <c r="N14" s="35">
        <v>0</v>
      </c>
      <c r="O14" s="35">
        <v>0</v>
      </c>
      <c r="P14" s="35">
        <v>0</v>
      </c>
      <c r="Q14" s="35">
        <v>12500000</v>
      </c>
      <c r="R14" s="35">
        <v>12500000</v>
      </c>
      <c r="S14" s="35">
        <f t="shared" si="0"/>
        <v>25000000</v>
      </c>
      <c r="T14" s="36" t="s">
        <v>55</v>
      </c>
      <c r="U14" s="33" t="s">
        <v>33</v>
      </c>
    </row>
    <row r="15" spans="1:21" ht="31.5" customHeight="1" x14ac:dyDescent="0.25">
      <c r="A15" s="37"/>
      <c r="B15" s="72"/>
      <c r="C15" s="37"/>
      <c r="D15" s="33"/>
      <c r="E15" s="34"/>
      <c r="F15" s="33" t="s">
        <v>130</v>
      </c>
      <c r="G15" s="38">
        <v>0</v>
      </c>
      <c r="H15" s="41">
        <v>0</v>
      </c>
      <c r="I15" s="71"/>
      <c r="J15" s="68"/>
      <c r="K15" s="64"/>
      <c r="L15" s="68"/>
      <c r="M15" s="68"/>
      <c r="N15" s="38">
        <v>0</v>
      </c>
      <c r="O15" s="38">
        <v>0</v>
      </c>
      <c r="P15" s="38">
        <v>0</v>
      </c>
      <c r="Q15" s="38">
        <v>0.5</v>
      </c>
      <c r="R15" s="38">
        <v>0.5</v>
      </c>
      <c r="S15" s="39">
        <f t="shared" si="0"/>
        <v>1</v>
      </c>
      <c r="T15" s="39"/>
      <c r="U15" s="33"/>
    </row>
    <row r="16" spans="1:21" x14ac:dyDescent="0.25">
      <c r="A16" s="32" t="s">
        <v>145</v>
      </c>
      <c r="B16" s="72" t="s">
        <v>22</v>
      </c>
      <c r="C16" s="32">
        <v>8</v>
      </c>
      <c r="D16" s="33" t="s">
        <v>135</v>
      </c>
      <c r="E16" s="34" t="s">
        <v>146</v>
      </c>
      <c r="F16" s="33" t="s">
        <v>117</v>
      </c>
      <c r="G16" s="35">
        <v>0</v>
      </c>
      <c r="H16" s="40">
        <v>0</v>
      </c>
      <c r="I16" s="71" t="s">
        <v>118</v>
      </c>
      <c r="J16" s="67"/>
      <c r="K16" s="67"/>
      <c r="L16" s="67"/>
      <c r="M16" s="67"/>
      <c r="N16" s="35">
        <v>0</v>
      </c>
      <c r="O16" s="35">
        <v>0</v>
      </c>
      <c r="P16" s="35">
        <v>0</v>
      </c>
      <c r="Q16" s="35">
        <v>12500000</v>
      </c>
      <c r="R16" s="35">
        <v>12500000</v>
      </c>
      <c r="S16" s="35">
        <f t="shared" si="0"/>
        <v>25000000</v>
      </c>
      <c r="T16" s="36" t="s">
        <v>55</v>
      </c>
      <c r="U16" s="33" t="s">
        <v>33</v>
      </c>
    </row>
    <row r="17" spans="1:21" ht="34.5" customHeight="1" x14ac:dyDescent="0.25">
      <c r="A17" s="37"/>
      <c r="B17" s="72"/>
      <c r="C17" s="37"/>
      <c r="D17" s="33"/>
      <c r="E17" s="34"/>
      <c r="F17" s="33" t="s">
        <v>130</v>
      </c>
      <c r="G17" s="38">
        <v>0</v>
      </c>
      <c r="H17" s="41">
        <v>0</v>
      </c>
      <c r="I17" s="71"/>
      <c r="J17" s="68"/>
      <c r="K17" s="68"/>
      <c r="L17" s="68"/>
      <c r="M17" s="68"/>
      <c r="N17" s="38">
        <v>0</v>
      </c>
      <c r="O17" s="38">
        <v>0</v>
      </c>
      <c r="P17" s="38">
        <v>0</v>
      </c>
      <c r="Q17" s="38">
        <v>0.5</v>
      </c>
      <c r="R17" s="38">
        <v>0.5</v>
      </c>
      <c r="S17" s="39">
        <f t="shared" si="0"/>
        <v>1</v>
      </c>
      <c r="T17" s="39"/>
      <c r="U17" s="33"/>
    </row>
    <row r="20" spans="1:21" x14ac:dyDescent="0.25">
      <c r="G20" s="11"/>
      <c r="H20" s="11"/>
      <c r="I20" s="11"/>
      <c r="J20" s="20"/>
      <c r="K20" s="61"/>
      <c r="L20" s="20"/>
      <c r="M20" s="20"/>
    </row>
  </sheetData>
  <mergeCells count="44">
    <mergeCell ref="B10:B11"/>
    <mergeCell ref="B12:B13"/>
    <mergeCell ref="B14:B15"/>
    <mergeCell ref="B16:B17"/>
    <mergeCell ref="B2:B3"/>
    <mergeCell ref="B4:B5"/>
    <mergeCell ref="B6:B7"/>
    <mergeCell ref="B8:B9"/>
    <mergeCell ref="I12:I13"/>
    <mergeCell ref="I14:I15"/>
    <mergeCell ref="I16:I17"/>
    <mergeCell ref="J2:J3"/>
    <mergeCell ref="J4:J5"/>
    <mergeCell ref="J6:J7"/>
    <mergeCell ref="J8:J9"/>
    <mergeCell ref="J12:J13"/>
    <mergeCell ref="J14:J15"/>
    <mergeCell ref="J16:J17"/>
    <mergeCell ref="I2:I3"/>
    <mergeCell ref="I4:I5"/>
    <mergeCell ref="I6:I7"/>
    <mergeCell ref="I8:I9"/>
    <mergeCell ref="I10:I11"/>
    <mergeCell ref="K16:K17"/>
    <mergeCell ref="L2:L3"/>
    <mergeCell ref="L4:L5"/>
    <mergeCell ref="L6:L7"/>
    <mergeCell ref="L8:L9"/>
    <mergeCell ref="L10:L11"/>
    <mergeCell ref="L12:L13"/>
    <mergeCell ref="L14:L15"/>
    <mergeCell ref="L16:L17"/>
    <mergeCell ref="K2:K3"/>
    <mergeCell ref="K6:K7"/>
    <mergeCell ref="K8:K9"/>
    <mergeCell ref="K10:K11"/>
    <mergeCell ref="M12:M13"/>
    <mergeCell ref="M14:M15"/>
    <mergeCell ref="M16:M17"/>
    <mergeCell ref="M2:M3"/>
    <mergeCell ref="M4:M5"/>
    <mergeCell ref="M6:M7"/>
    <mergeCell ref="M8:M9"/>
    <mergeCell ref="M10:M11"/>
  </mergeCells>
  <dataValidations count="1">
    <dataValidation type="textLength" operator="lessThanOrEqual" allowBlank="1" showInputMessage="1" showErrorMessage="1" errorTitle="Número de caracteres excedido!" error="Número máximo: 350" promptTitle="Máximo de 350 caracteres" sqref="K2:M17" xr:uid="{00000000-0002-0000-0300-000000000000}">
      <formula1>350</formula1>
    </dataValidation>
  </dataValidations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Lista_suspensa!$B$2:$B$14</xm:f>
          </x14:formula1>
          <xm:sqref>J2 J4:J17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14"/>
  <sheetViews>
    <sheetView workbookViewId="0">
      <selection activeCell="C10" sqref="C10"/>
    </sheetView>
  </sheetViews>
  <sheetFormatPr defaultRowHeight="14.25" x14ac:dyDescent="0.2"/>
  <cols>
    <col min="1" max="1" width="9.140625" style="13"/>
    <col min="2" max="2" width="41.85546875" style="14" bestFit="1" customWidth="1"/>
    <col min="3" max="16384" width="9.140625" style="13"/>
  </cols>
  <sheetData>
    <row r="2" spans="2:2" x14ac:dyDescent="0.2">
      <c r="B2" s="14" t="s">
        <v>147</v>
      </c>
    </row>
    <row r="3" spans="2:2" x14ac:dyDescent="0.2">
      <c r="B3" s="14" t="s">
        <v>53</v>
      </c>
    </row>
    <row r="4" spans="2:2" x14ac:dyDescent="0.2">
      <c r="B4" s="14" t="s">
        <v>148</v>
      </c>
    </row>
    <row r="5" spans="2:2" x14ac:dyDescent="0.2">
      <c r="B5" s="14" t="s">
        <v>149</v>
      </c>
    </row>
    <row r="6" spans="2:2" x14ac:dyDescent="0.2">
      <c r="B6" s="14" t="s">
        <v>150</v>
      </c>
    </row>
    <row r="7" spans="2:2" x14ac:dyDescent="0.2">
      <c r="B7" s="14" t="s">
        <v>151</v>
      </c>
    </row>
    <row r="8" spans="2:2" x14ac:dyDescent="0.2">
      <c r="B8" s="14" t="s">
        <v>152</v>
      </c>
    </row>
    <row r="9" spans="2:2" x14ac:dyDescent="0.2">
      <c r="B9" s="14" t="s">
        <v>153</v>
      </c>
    </row>
    <row r="10" spans="2:2" x14ac:dyDescent="0.2">
      <c r="B10" s="14" t="s">
        <v>154</v>
      </c>
    </row>
    <row r="11" spans="2:2" x14ac:dyDescent="0.2">
      <c r="B11" s="14" t="s">
        <v>155</v>
      </c>
    </row>
    <row r="12" spans="2:2" x14ac:dyDescent="0.2">
      <c r="B12" s="14" t="s">
        <v>156</v>
      </c>
    </row>
    <row r="13" spans="2:2" x14ac:dyDescent="0.2">
      <c r="B13" s="14" t="s">
        <v>157</v>
      </c>
    </row>
    <row r="14" spans="2:2" x14ac:dyDescent="0.2">
      <c r="B14" s="14" t="s">
        <v>68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U41"/>
  <sheetViews>
    <sheetView topLeftCell="D10" zoomScaleNormal="100" workbookViewId="0">
      <selection activeCell="S13" sqref="S13"/>
    </sheetView>
  </sheetViews>
  <sheetFormatPr defaultRowHeight="15" x14ac:dyDescent="0.25"/>
  <cols>
    <col min="1" max="1025" width="8.5703125" customWidth="1"/>
  </cols>
  <sheetData>
    <row r="1" spans="2:21" x14ac:dyDescent="0.25">
      <c r="B1" t="s">
        <v>111</v>
      </c>
      <c r="D1" t="s">
        <v>16</v>
      </c>
    </row>
    <row r="2" spans="2:21" x14ac:dyDescent="0.25">
      <c r="B2" t="s">
        <v>158</v>
      </c>
      <c r="D2" t="s">
        <v>81</v>
      </c>
      <c r="S2" t="s">
        <v>159</v>
      </c>
      <c r="T2" s="2" t="s">
        <v>160</v>
      </c>
      <c r="U2" t="str">
        <f t="shared" ref="U2:U22" si="0">S2&amp;T2</f>
        <v>Adequar o Índice de ampliação da infraestrutura física</v>
      </c>
    </row>
    <row r="3" spans="2:21" ht="210" x14ac:dyDescent="0.25">
      <c r="B3" t="s">
        <v>161</v>
      </c>
      <c r="D3" t="s">
        <v>30</v>
      </c>
      <c r="S3" t="s">
        <v>159</v>
      </c>
      <c r="T3" s="3" t="s">
        <v>59</v>
      </c>
      <c r="U3" t="str">
        <f t="shared" si="0"/>
        <v>Adequar o Índice de manutenção e reforma
 da infraestrutura física
(contratos + almoxarifado obras)</v>
      </c>
    </row>
    <row r="4" spans="2:21" x14ac:dyDescent="0.25">
      <c r="B4" t="s">
        <v>162</v>
      </c>
      <c r="D4" t="s">
        <v>163</v>
      </c>
      <c r="S4" t="s">
        <v>164</v>
      </c>
      <c r="T4" s="2" t="s">
        <v>165</v>
      </c>
      <c r="U4" t="str">
        <f t="shared" si="0"/>
        <v xml:space="preserve">Elevar a Taxa de edificações acessiveis </v>
      </c>
    </row>
    <row r="5" spans="2:21" x14ac:dyDescent="0.25">
      <c r="S5" t="s">
        <v>166</v>
      </c>
      <c r="T5" s="2" t="s">
        <v>165</v>
      </c>
      <c r="U5" t="str">
        <f t="shared" si="0"/>
        <v xml:space="preserve">Manter aTaxa de edificações acessiveis </v>
      </c>
    </row>
    <row r="6" spans="2:21" x14ac:dyDescent="0.25">
      <c r="B6" s="4" t="s">
        <v>167</v>
      </c>
      <c r="D6" s="4" t="s">
        <v>168</v>
      </c>
      <c r="S6" t="s">
        <v>169</v>
      </c>
      <c r="T6" s="2" t="s">
        <v>170</v>
      </c>
      <c r="U6" t="str">
        <f t="shared" si="0"/>
        <v xml:space="preserve">Elevar o Índice de coleta seletiva solidária  </v>
      </c>
    </row>
    <row r="7" spans="2:21" x14ac:dyDescent="0.25">
      <c r="B7" s="4" t="s">
        <v>171</v>
      </c>
      <c r="D7" s="4" t="s">
        <v>172</v>
      </c>
      <c r="S7" t="s">
        <v>173</v>
      </c>
      <c r="T7" s="2" t="s">
        <v>170</v>
      </c>
      <c r="U7" t="str">
        <f t="shared" si="0"/>
        <v xml:space="preserve">Manter o Índice de coleta seletiva solidária  </v>
      </c>
    </row>
    <row r="8" spans="2:21" x14ac:dyDescent="0.25">
      <c r="B8" s="4" t="s">
        <v>174</v>
      </c>
      <c r="D8" s="4" t="s">
        <v>175</v>
      </c>
      <c r="S8" t="s">
        <v>164</v>
      </c>
      <c r="T8" s="2" t="s">
        <v>78</v>
      </c>
      <c r="U8" t="str">
        <f t="shared" si="0"/>
        <v>Elevar a Taxa de cobertura de Gerenciamento de Resíduos Sólidos (GRS)</v>
      </c>
    </row>
    <row r="9" spans="2:21" x14ac:dyDescent="0.25">
      <c r="B9" t="s">
        <v>176</v>
      </c>
      <c r="D9" s="4" t="s">
        <v>177</v>
      </c>
      <c r="S9" t="s">
        <v>178</v>
      </c>
      <c r="T9" s="2" t="s">
        <v>78</v>
      </c>
      <c r="U9" t="str">
        <f t="shared" si="0"/>
        <v>Manter a Taxa de cobertura de Gerenciamento de Resíduos Sólidos (GRS)</v>
      </c>
    </row>
    <row r="10" spans="2:21" ht="120" x14ac:dyDescent="0.25">
      <c r="B10" s="4" t="s">
        <v>179</v>
      </c>
      <c r="D10" s="4" t="s">
        <v>57</v>
      </c>
      <c r="S10" t="s">
        <v>159</v>
      </c>
      <c r="T10" s="3" t="s">
        <v>180</v>
      </c>
      <c r="U10" t="str">
        <f t="shared" si="0"/>
        <v>Adequar o Índice de gastos  per capita com vigilância</v>
      </c>
    </row>
    <row r="11" spans="2:21" ht="120" x14ac:dyDescent="0.25">
      <c r="B11" s="4" t="s">
        <v>181</v>
      </c>
      <c r="S11" t="s">
        <v>159</v>
      </c>
      <c r="T11" s="3" t="s">
        <v>182</v>
      </c>
      <c r="U11" t="str">
        <f t="shared" si="0"/>
        <v xml:space="preserve">Adequar o Índice de gastos per capita
 com transporte </v>
      </c>
    </row>
    <row r="12" spans="2:21" ht="105" x14ac:dyDescent="0.25">
      <c r="B12" s="4" t="s">
        <v>183</v>
      </c>
      <c r="S12" t="s">
        <v>159</v>
      </c>
      <c r="T12" s="3" t="s">
        <v>184</v>
      </c>
      <c r="U12" t="str">
        <f t="shared" si="0"/>
        <v xml:space="preserve">Adequar o Índice de gastos per capita com limpeza </v>
      </c>
    </row>
    <row r="13" spans="2:21" x14ac:dyDescent="0.25">
      <c r="B13" s="4" t="s">
        <v>185</v>
      </c>
      <c r="S13" t="s">
        <v>186</v>
      </c>
      <c r="T13" s="2" t="s">
        <v>187</v>
      </c>
      <c r="U13" t="str">
        <f t="shared" si="0"/>
        <v>Diminuir o Índice de gasto per capita com consumo de água (m³)</v>
      </c>
    </row>
    <row r="14" spans="2:21" x14ac:dyDescent="0.25">
      <c r="B14" s="4" t="s">
        <v>188</v>
      </c>
      <c r="S14" t="s">
        <v>173</v>
      </c>
      <c r="T14" s="2" t="s">
        <v>187</v>
      </c>
      <c r="U14" t="str">
        <f t="shared" si="0"/>
        <v>Manter o Índice de gasto per capita com consumo de água (m³)</v>
      </c>
    </row>
    <row r="15" spans="2:21" x14ac:dyDescent="0.25">
      <c r="B15" s="4" t="s">
        <v>189</v>
      </c>
      <c r="S15" t="s">
        <v>186</v>
      </c>
      <c r="T15" s="2" t="s">
        <v>190</v>
      </c>
      <c r="U15" t="str">
        <f t="shared" si="0"/>
        <v>Diminuir o Índice de gasto per capita com consumo de Energia Elétrica (Kwh)</v>
      </c>
    </row>
    <row r="16" spans="2:21" x14ac:dyDescent="0.25">
      <c r="B16" s="4" t="s">
        <v>191</v>
      </c>
      <c r="S16" t="s">
        <v>173</v>
      </c>
      <c r="T16" s="2" t="s">
        <v>190</v>
      </c>
      <c r="U16" t="str">
        <f t="shared" si="0"/>
        <v>Manter o Índice de gasto per capita com consumo de Energia Elétrica (Kwh)</v>
      </c>
    </row>
    <row r="17" spans="2:21" x14ac:dyDescent="0.25">
      <c r="B17" s="4" t="s">
        <v>100</v>
      </c>
      <c r="S17" t="s">
        <v>186</v>
      </c>
      <c r="T17" s="2" t="s">
        <v>192</v>
      </c>
      <c r="U17" t="str">
        <f t="shared" si="0"/>
        <v>Diminuir o Índice de gasto per capita com consumo de papel (resmas)</v>
      </c>
    </row>
    <row r="18" spans="2:21" x14ac:dyDescent="0.25">
      <c r="B18" s="4" t="s">
        <v>193</v>
      </c>
      <c r="S18" t="s">
        <v>173</v>
      </c>
      <c r="T18" s="2" t="s">
        <v>192</v>
      </c>
      <c r="U18" t="str">
        <f t="shared" si="0"/>
        <v>Manter o Índice de gasto per capita com consumo de papel (resmas)</v>
      </c>
    </row>
    <row r="19" spans="2:21" x14ac:dyDescent="0.25">
      <c r="B19" s="4" t="s">
        <v>194</v>
      </c>
      <c r="S19" t="s">
        <v>186</v>
      </c>
      <c r="T19" s="2" t="s">
        <v>195</v>
      </c>
      <c r="U19" t="str">
        <f t="shared" si="0"/>
        <v>Diminuir o Índice de gasto per capita com  consumo de copos descartáveis</v>
      </c>
    </row>
    <row r="20" spans="2:21" x14ac:dyDescent="0.25">
      <c r="B20" s="4" t="s">
        <v>196</v>
      </c>
      <c r="S20" t="s">
        <v>173</v>
      </c>
      <c r="T20" s="2" t="s">
        <v>195</v>
      </c>
      <c r="U20" t="str">
        <f t="shared" si="0"/>
        <v>Manter o Índice de gasto per capita com  consumo de copos descartáveis</v>
      </c>
    </row>
    <row r="21" spans="2:21" x14ac:dyDescent="0.25">
      <c r="B21" s="4" t="s">
        <v>31</v>
      </c>
      <c r="S21" t="s">
        <v>169</v>
      </c>
      <c r="T21" s="2" t="s">
        <v>197</v>
      </c>
      <c r="U21" t="str">
        <f t="shared" si="0"/>
        <v>Elevar o Índice de gasto per capita com  descarte ambientalmente adequados de resíduos</v>
      </c>
    </row>
    <row r="22" spans="2:21" x14ac:dyDescent="0.25">
      <c r="B22" s="4" t="s">
        <v>198</v>
      </c>
      <c r="S22" t="s">
        <v>173</v>
      </c>
      <c r="T22" s="2" t="s">
        <v>197</v>
      </c>
      <c r="U22" t="str">
        <f t="shared" si="0"/>
        <v>Manter o Índice de gasto per capita com  descarte ambientalmente adequados de resíduos</v>
      </c>
    </row>
    <row r="23" spans="2:21" x14ac:dyDescent="0.25">
      <c r="T23" s="5" t="s">
        <v>199</v>
      </c>
      <c r="U23" s="5" t="s">
        <v>199</v>
      </c>
    </row>
    <row r="24" spans="2:21" x14ac:dyDescent="0.25">
      <c r="B24" t="s">
        <v>200</v>
      </c>
      <c r="T24" s="5" t="s">
        <v>201</v>
      </c>
      <c r="U24" s="5" t="s">
        <v>201</v>
      </c>
    </row>
    <row r="25" spans="2:21" x14ac:dyDescent="0.25">
      <c r="B25" s="6" t="s">
        <v>202</v>
      </c>
      <c r="T25" s="5" t="s">
        <v>203</v>
      </c>
      <c r="U25" s="5" t="s">
        <v>203</v>
      </c>
    </row>
    <row r="26" spans="2:21" x14ac:dyDescent="0.25">
      <c r="B26" s="6" t="s">
        <v>204</v>
      </c>
    </row>
    <row r="27" spans="2:21" x14ac:dyDescent="0.25">
      <c r="B27" s="6" t="s">
        <v>205</v>
      </c>
      <c r="S27" t="s">
        <v>206</v>
      </c>
    </row>
    <row r="28" spans="2:21" x14ac:dyDescent="0.25">
      <c r="B28" s="6" t="s">
        <v>207</v>
      </c>
      <c r="S28" t="s">
        <v>29</v>
      </c>
    </row>
    <row r="29" spans="2:21" x14ac:dyDescent="0.25">
      <c r="B29" s="6" t="s">
        <v>208</v>
      </c>
      <c r="S29" t="s">
        <v>55</v>
      </c>
    </row>
    <row r="30" spans="2:21" x14ac:dyDescent="0.25">
      <c r="B30" s="6" t="s">
        <v>209</v>
      </c>
      <c r="S30" t="s">
        <v>210</v>
      </c>
    </row>
    <row r="31" spans="2:21" x14ac:dyDescent="0.25">
      <c r="B31" s="6" t="s">
        <v>211</v>
      </c>
    </row>
    <row r="32" spans="2:21" ht="127.5" x14ac:dyDescent="0.25">
      <c r="B32" s="7" t="s">
        <v>212</v>
      </c>
    </row>
    <row r="33" spans="2:2" ht="191.25" x14ac:dyDescent="0.25">
      <c r="B33" s="7" t="s">
        <v>213</v>
      </c>
    </row>
    <row r="34" spans="2:2" x14ac:dyDescent="0.25">
      <c r="B34" s="6" t="s">
        <v>214</v>
      </c>
    </row>
    <row r="35" spans="2:2" ht="140.25" x14ac:dyDescent="0.25">
      <c r="B35" s="7" t="s">
        <v>215</v>
      </c>
    </row>
    <row r="36" spans="2:2" ht="267.75" x14ac:dyDescent="0.25">
      <c r="B36" s="7" t="s">
        <v>216</v>
      </c>
    </row>
    <row r="37" spans="2:2" x14ac:dyDescent="0.25">
      <c r="B37" s="6" t="s">
        <v>217</v>
      </c>
    </row>
    <row r="38" spans="2:2" ht="153" x14ac:dyDescent="0.25">
      <c r="B38" s="7" t="s">
        <v>218</v>
      </c>
    </row>
    <row r="39" spans="2:2" x14ac:dyDescent="0.25">
      <c r="B39" s="6" t="s">
        <v>119</v>
      </c>
    </row>
    <row r="40" spans="2:2" x14ac:dyDescent="0.25">
      <c r="B40" s="6" t="s">
        <v>219</v>
      </c>
    </row>
    <row r="41" spans="2:2" x14ac:dyDescent="0.25">
      <c r="B41" s="6" t="s">
        <v>220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Indicadores_Correção </vt:lpstr>
      <vt:lpstr>Indicadores_Metas</vt:lpstr>
      <vt:lpstr>Meta_Demandas</vt:lpstr>
      <vt:lpstr>Obras</vt:lpstr>
      <vt:lpstr>Lista_suspensa</vt:lpstr>
      <vt:lpstr>Listas_suspensas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>3</cp:revision>
  <dcterms:created xsi:type="dcterms:W3CDTF">2021-10-19T11:23:24Z</dcterms:created>
  <dcterms:modified xsi:type="dcterms:W3CDTF">2024-02-26T16:32:59Z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